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5480" windowHeight="10425" tabRatio="794" firstSheet="1" activeTab="1"/>
  </bookViews>
  <sheets>
    <sheet name="I T IN PUT DATA" sheetId="1" state="hidden" r:id="rId1"/>
    <sheet name="Data" sheetId="2" r:id="rId2"/>
    <sheet name="Salary Details" sheetId="3" r:id="rId3"/>
    <sheet name="Page 1 &amp; 2" sheetId="4" r:id="rId4"/>
    <sheet name="(Form 12C)" sheetId="5" r:id="rId5"/>
    <sheet name="Tax Calculation" sheetId="6" r:id="rId6"/>
    <sheet name="LIC PLI NSC, Tution Fees" sheetId="7" r:id="rId7"/>
    <sheet name="Calculation Page 4 &amp; 5" sheetId="8" state="hidden" r:id="rId8"/>
  </sheets>
  <externalReferences>
    <externalReference r:id="rId11"/>
  </externalReferences>
  <definedNames>
    <definedName name="\p" localSheetId="4">'[1]I T IN PUT DATA'!#REF!</definedName>
    <definedName name="\p">'I T IN PUT DATA'!#REF!</definedName>
    <definedName name="_P" localSheetId="4">'[1]I T IN PUT DATA'!#REF!</definedName>
    <definedName name="_P">'I T IN PUT DATA'!#REF!</definedName>
    <definedName name="_Regression_Int" localSheetId="0" hidden="1">1</definedName>
    <definedName name="_xlnm.Print_Area" localSheetId="4">'(Form 12C)'!$A$1:$K$44</definedName>
    <definedName name="_xlnm.Print_Area" localSheetId="7">'Calculation Page 4 &amp; 5'!$A$14:$L$83</definedName>
    <definedName name="_xlnm.Print_Area" localSheetId="1">'Data'!$A$5:$V$61</definedName>
    <definedName name="_xlnm.Print_Area" localSheetId="0">'I T IN PUT DATA'!$M$2:$P$20</definedName>
    <definedName name="_xlnm.Print_Area" localSheetId="3">'Page 1 &amp; 2'!$A$1:$J$83</definedName>
    <definedName name="_xlnm.Print_Area" localSheetId="2">'Salary Details'!$G$4:$AS$45</definedName>
    <definedName name="_xlnm.Print_Area" localSheetId="5">'Tax Calculation'!$A$1:$N$89</definedName>
    <definedName name="Print_Area_MI" localSheetId="0">'I T IN PUT DATA'!#REF!</definedName>
    <definedName name="tab1">#REF!</definedName>
    <definedName name="tab2">#REF!</definedName>
    <definedName name="unit">#REF!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J187" authorId="0">
      <text>
        <r>
          <rPr>
            <sz val="8"/>
            <rFont val="Tahoma"/>
            <family val="2"/>
          </rPr>
          <t>Formula failed to convert</t>
        </r>
      </text>
    </comment>
    <comment ref="L187" authorId="0">
      <text>
        <r>
          <rPr>
            <sz val="8"/>
            <rFont val="Tahoma"/>
            <family val="2"/>
          </rPr>
          <t>Formula failed to convert</t>
        </r>
      </text>
    </comment>
    <comment ref="O186" authorId="0">
      <text>
        <r>
          <rPr>
            <sz val="8"/>
            <rFont val="Tahoma"/>
            <family val="2"/>
          </rPr>
          <t>Formula failed to convert</t>
        </r>
      </text>
    </comment>
    <comment ref="P186" authorId="0">
      <text>
        <r>
          <rPr>
            <sz val="8"/>
            <rFont val="Tahoma"/>
            <family val="2"/>
          </rPr>
          <t>Formula failed to convert</t>
        </r>
      </text>
    </comment>
    <comment ref="Q185" authorId="0">
      <text>
        <r>
          <rPr>
            <sz val="8"/>
            <rFont val="Tahoma"/>
            <family val="2"/>
          </rPr>
          <t>Formula failed to convert</t>
        </r>
      </text>
    </comment>
    <comment ref="J188" authorId="0">
      <text>
        <r>
          <rPr>
            <sz val="8"/>
            <rFont val="Tahoma"/>
            <family val="2"/>
          </rPr>
          <t>Formula failed to convert</t>
        </r>
      </text>
    </comment>
    <comment ref="L188" authorId="0">
      <text>
        <r>
          <rPr>
            <sz val="8"/>
            <rFont val="Tahoma"/>
            <family val="2"/>
          </rPr>
          <t>Formula failed to convert</t>
        </r>
      </text>
    </comment>
    <comment ref="O187" authorId="0">
      <text>
        <r>
          <rPr>
            <sz val="8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<sst xmlns="http://schemas.openxmlformats.org/spreadsheetml/2006/main" count="1188" uniqueCount="692">
  <si>
    <t>OLD</t>
  </si>
  <si>
    <t>NEW</t>
  </si>
  <si>
    <t>CCA</t>
  </si>
  <si>
    <t>INCOME TAX RATE FOR 1997-98</t>
  </si>
  <si>
    <t xml:space="preserve"> 750-12-870-15-945</t>
  </si>
  <si>
    <t>-</t>
  </si>
  <si>
    <t xml:space="preserve"> 775-12-835-15-1030</t>
  </si>
  <si>
    <t>A1</t>
  </si>
  <si>
    <t>A</t>
  </si>
  <si>
    <t>B1</t>
  </si>
  <si>
    <t>B</t>
  </si>
  <si>
    <t>NAME  :-</t>
  </si>
  <si>
    <t xml:space="preserve"> </t>
  </si>
  <si>
    <t>:-</t>
  </si>
  <si>
    <t>Upto 40,000</t>
  </si>
  <si>
    <t>Nil</t>
  </si>
  <si>
    <t xml:space="preserve"> 800-15-1010-20-1150</t>
  </si>
  <si>
    <t xml:space="preserve"> 825-15-900-20-1200</t>
  </si>
  <si>
    <t>Below 3000 p.m</t>
  </si>
  <si>
    <t>P.P</t>
  </si>
  <si>
    <t>HOUSE RENT</t>
  </si>
  <si>
    <t>When the total income is above 40,000</t>
  </si>
  <si>
    <t>10% of the amount by which the</t>
  </si>
  <si>
    <t xml:space="preserve"> 950-20-1150-25-1500</t>
  </si>
  <si>
    <t>D.A</t>
  </si>
  <si>
    <t>H.R.A</t>
  </si>
  <si>
    <t>C.C.A</t>
  </si>
  <si>
    <t>M.A</t>
  </si>
  <si>
    <t xml:space="preserve">Total  </t>
  </si>
  <si>
    <t xml:space="preserve">G.P.F </t>
  </si>
  <si>
    <t>PAID</t>
  </si>
  <si>
    <t>&amp; upto 60,000</t>
  </si>
  <si>
    <t>total income exceeds 40,000/-</t>
  </si>
  <si>
    <t xml:space="preserve"> 975-25-1150-30-1660</t>
  </si>
  <si>
    <t>3000 p.m to 4499 p.m</t>
  </si>
  <si>
    <t xml:space="preserve"> 1100-25-1150-30-1660</t>
  </si>
  <si>
    <t>PP</t>
  </si>
  <si>
    <t>PP5%</t>
  </si>
  <si>
    <t>When the total income is above 60,000</t>
  </si>
  <si>
    <t>Rs.2000 plus 20% of the amount by</t>
  </si>
  <si>
    <t xml:space="preserve"> 1200-30-1560-40-2040</t>
  </si>
  <si>
    <t>4500 p.m to 5999 p.m</t>
  </si>
  <si>
    <t xml:space="preserve"> 1350-30-1440-40-1800-50-2200</t>
  </si>
  <si>
    <t xml:space="preserve"> 1400-50-2300-60-2600</t>
  </si>
  <si>
    <t>which the total income exceeds 1,50,000/-</t>
  </si>
  <si>
    <t xml:space="preserve"> 1820-60-2300-75-3200</t>
  </si>
  <si>
    <t>Actual amount of HRA received.</t>
  </si>
  <si>
    <t xml:space="preserve"> 2000-60-2300-75-3200-100-3500</t>
  </si>
  <si>
    <t xml:space="preserve"> 2200-75-2800-100-4000</t>
  </si>
  <si>
    <t xml:space="preserve"> 2500-75-2800-100-4200</t>
  </si>
  <si>
    <t xml:space="preserve"> 3000-100-3500-125-4500</t>
  </si>
  <si>
    <t xml:space="preserve"> 3700-125-4700-150-5000</t>
  </si>
  <si>
    <t xml:space="preserve"> 3950-125-4700-150-5000</t>
  </si>
  <si>
    <t xml:space="preserve"> 4100-125-4850-150-5300</t>
  </si>
  <si>
    <t xml:space="preserve"> 4500-150-5700</t>
  </si>
  <si>
    <t xml:space="preserve"> 5100-150-5700</t>
  </si>
  <si>
    <t xml:space="preserve"> 5500-200-6500</t>
  </si>
  <si>
    <t xml:space="preserve"> 1400-40-1600-50-2300-60-2600</t>
  </si>
  <si>
    <t xml:space="preserve"> 1320-30-1560-40-2040</t>
  </si>
  <si>
    <t>F.B.F</t>
  </si>
  <si>
    <t>HRA 10% OVER PAY+DA</t>
  </si>
  <si>
    <t>ULIP, MUTUAL FUND etc.</t>
  </si>
  <si>
    <t>- Nil -</t>
  </si>
  <si>
    <t>Amount</t>
  </si>
  <si>
    <t>NSC ACCRUED INTEREST</t>
  </si>
  <si>
    <t xml:space="preserve"> I YEAR</t>
  </si>
  <si>
    <t xml:space="preserve"> II YEAR</t>
  </si>
  <si>
    <t xml:space="preserve"> III YEAR</t>
  </si>
  <si>
    <t>G.P.F</t>
  </si>
  <si>
    <t xml:space="preserve"> IV YEAR</t>
  </si>
  <si>
    <t xml:space="preserve"> V YEAR</t>
  </si>
  <si>
    <t>L.I.C</t>
  </si>
  <si>
    <t>ii</t>
  </si>
  <si>
    <t>OLD Scale</t>
  </si>
  <si>
    <t xml:space="preserve"> 1.1.97</t>
  </si>
  <si>
    <t xml:space="preserve"> 1.1.98</t>
  </si>
  <si>
    <t xml:space="preserve"> 1.4.98</t>
  </si>
  <si>
    <t>APPENDIX - V</t>
  </si>
  <si>
    <t xml:space="preserve"> 1.4.96</t>
  </si>
  <si>
    <t xml:space="preserve"> 1.4.97</t>
  </si>
  <si>
    <t>[ See paragraph 3(e) of the Order ]</t>
  </si>
  <si>
    <t>NEW Scale</t>
  </si>
  <si>
    <t xml:space="preserve"> 1.7.96</t>
  </si>
  <si>
    <t xml:space="preserve"> 1.7.97</t>
  </si>
  <si>
    <t xml:space="preserve"> 1.10.96</t>
  </si>
  <si>
    <t xml:space="preserve"> 1.10.97</t>
  </si>
  <si>
    <t>STATMENT OF FIXATION OF PAY OF INDIVIDUAL GOVERNMENT</t>
  </si>
  <si>
    <t xml:space="preserve">           SERVANTS IN THE REVISED SCALE OF PAY</t>
  </si>
  <si>
    <t>Department</t>
  </si>
  <si>
    <t>Office</t>
  </si>
  <si>
    <t>Name of Government Servant</t>
  </si>
  <si>
    <t>Date of :-</t>
  </si>
  <si>
    <t>(a)</t>
  </si>
  <si>
    <t>Exercising Option</t>
  </si>
  <si>
    <t>(b)</t>
  </si>
  <si>
    <t>Receipt of option by Head Office</t>
  </si>
  <si>
    <t>Whether option has attached to the service Book</t>
  </si>
  <si>
    <t>Date opted to come over to the revised scale</t>
  </si>
  <si>
    <t>Name of post</t>
  </si>
  <si>
    <t>Existing scale of pay</t>
  </si>
  <si>
    <t>Present emoluments on the 1st January 1996 or on the date of the employee joining the service if Rule (4)(2)(ii) is applicable</t>
  </si>
  <si>
    <t>/pf~rr</t>
  </si>
  <si>
    <t>C4..AE54~agr</t>
  </si>
  <si>
    <t>AO3..AW127~</t>
  </si>
  <si>
    <t>agq</t>
  </si>
  <si>
    <t>Month/year</t>
  </si>
  <si>
    <t xml:space="preserve"> @IF(B9&gt;11299,900,@IF(B9&gt;10799,850,@IF(B9&gt;10499,800,@IF(B9&gt;9299,740,@IF(B9&gt;8599,690,@IF(B9&gt;7799,620,@IF(B9&gt;7399,550,@IF(B9&gt;6399,480,@IF(B9&gt;5699,420,@IF(B9&gt;4999,360,@IF(B9&gt;4399,300,@IF(B9&gt;3599,250,@IF(B9&gt;2849,200,150)))))))))))))</t>
  </si>
  <si>
    <t>E.CODE</t>
  </si>
  <si>
    <t>`</t>
  </si>
  <si>
    <t>I am residing in my own house.</t>
  </si>
  <si>
    <t>SEX</t>
  </si>
  <si>
    <t>MALE</t>
  </si>
  <si>
    <t>FEMALE</t>
  </si>
  <si>
    <t>P.W.F</t>
  </si>
  <si>
    <t>H.Y</t>
  </si>
  <si>
    <t>Annual</t>
  </si>
  <si>
    <t>Qrly</t>
  </si>
  <si>
    <t>LIC Premium Table</t>
  </si>
  <si>
    <t>Total</t>
  </si>
  <si>
    <t>Interest</t>
  </si>
  <si>
    <t>NSC Amount</t>
  </si>
  <si>
    <t>iii</t>
  </si>
  <si>
    <t>Month</t>
  </si>
  <si>
    <t>NAME</t>
  </si>
  <si>
    <t>ICICI/IDB BONDS</t>
  </si>
  <si>
    <t>Rs.</t>
  </si>
  <si>
    <t>GROSS</t>
  </si>
  <si>
    <t>GPF</t>
  </si>
  <si>
    <t>LOAN</t>
  </si>
  <si>
    <t>Monthly</t>
  </si>
  <si>
    <t>Inc. Arrears</t>
  </si>
  <si>
    <t>S.G/Spl.Gr Arrears</t>
  </si>
  <si>
    <t>FROMBASIC</t>
  </si>
  <si>
    <t>TOBASIC</t>
  </si>
  <si>
    <t>HRGR1VAL</t>
  </si>
  <si>
    <t>HRGR2VAL</t>
  </si>
  <si>
    <t>HRGR3VAL</t>
  </si>
  <si>
    <t>HRGR4VAL</t>
  </si>
  <si>
    <t>CCA1VAL</t>
  </si>
  <si>
    <t>CCA2VAL</t>
  </si>
  <si>
    <t>HRA G1</t>
  </si>
  <si>
    <t>HRA G2</t>
  </si>
  <si>
    <t>HRA G3</t>
  </si>
  <si>
    <t>HRA G4</t>
  </si>
  <si>
    <t>CCA1</t>
  </si>
  <si>
    <t>CCA2</t>
  </si>
  <si>
    <t>NET</t>
  </si>
  <si>
    <t>P.TAX</t>
  </si>
  <si>
    <t>L.S</t>
  </si>
  <si>
    <t>ADVANCE TAX ALREADY PAID</t>
  </si>
  <si>
    <t>ANY OTHER INCOME</t>
  </si>
  <si>
    <t>Yes</t>
  </si>
  <si>
    <t>No</t>
  </si>
  <si>
    <t>INT</t>
  </si>
  <si>
    <t>to</t>
  </si>
  <si>
    <t>15-1-2000</t>
  </si>
  <si>
    <t>27-2-2001</t>
  </si>
  <si>
    <t>after</t>
  </si>
  <si>
    <t>NSC Accrued Interest for Rs.10000/-</t>
  </si>
  <si>
    <t>( If  annual income below Rs.100000/-  30% Rebate )</t>
  </si>
  <si>
    <t>FROM</t>
  </si>
  <si>
    <t xml:space="preserve">G.P.F  </t>
  </si>
  <si>
    <t>House Rent paid per Month</t>
  </si>
  <si>
    <t>Actual HRA deduct from salary</t>
  </si>
  <si>
    <t>INCOME TAX AT A GLANCE</t>
  </si>
  <si>
    <t>Total Salary Income</t>
  </si>
  <si>
    <t>House Rent</t>
  </si>
  <si>
    <t>P.Tax</t>
  </si>
  <si>
    <t>Total Income Tax</t>
  </si>
  <si>
    <t>Table</t>
  </si>
  <si>
    <t>28-2-2002</t>
  </si>
  <si>
    <t>1.3.2001</t>
  </si>
  <si>
    <t>LIC</t>
  </si>
  <si>
    <t>TUTION FEES</t>
  </si>
  <si>
    <t>PAN NO.</t>
  </si>
  <si>
    <t>PAN NO. :</t>
  </si>
  <si>
    <t>INCOME TAX CALCULATION STATEMENT</t>
  </si>
  <si>
    <t>Salary Income (Including HRA, Honorarium, allowances)</t>
  </si>
  <si>
    <r>
      <t xml:space="preserve">Less :- </t>
    </r>
    <r>
      <rPr>
        <sz val="10"/>
        <rFont val="Arial"/>
        <family val="2"/>
      </rPr>
      <t>House Rent Allowance</t>
    </r>
  </si>
  <si>
    <t xml:space="preserve"> Chennai employee - 50 % of Salary</t>
  </si>
  <si>
    <t>Least of the above 3 should be taken to outer coloum</t>
  </si>
  <si>
    <t>A)</t>
  </si>
  <si>
    <t>B)</t>
  </si>
  <si>
    <t>C)</t>
  </si>
  <si>
    <t>iv</t>
  </si>
  <si>
    <t>v</t>
  </si>
  <si>
    <t>vi</t>
  </si>
  <si>
    <t>a.</t>
  </si>
  <si>
    <t>b.</t>
  </si>
  <si>
    <t>c.</t>
  </si>
  <si>
    <t>d.</t>
  </si>
  <si>
    <t>C.T.D / PLI</t>
  </si>
  <si>
    <t>Signature</t>
  </si>
  <si>
    <t>100%</t>
  </si>
  <si>
    <t>50%</t>
  </si>
  <si>
    <t>NAME     :</t>
  </si>
  <si>
    <t>E.CODE   :</t>
  </si>
  <si>
    <t>Yearly</t>
  </si>
  <si>
    <t xml:space="preserve">Repayment H.B.A  </t>
  </si>
  <si>
    <t>TAXABLE INCOME</t>
  </si>
  <si>
    <t>Adv. Tax paid</t>
  </si>
  <si>
    <t>u/s 80U  Physically handicapped</t>
  </si>
  <si>
    <t>u/s 80 D Mediclaim Insurance</t>
  </si>
  <si>
    <t>u/s 80DD Medical Expr. For  Handihapped</t>
  </si>
  <si>
    <t>1.3.2002</t>
  </si>
  <si>
    <t>28.2.2003</t>
  </si>
  <si>
    <t>1-3-2003</t>
  </si>
  <si>
    <t>Spl. Pay</t>
  </si>
  <si>
    <t>I</t>
  </si>
  <si>
    <t>P.P.F</t>
  </si>
  <si>
    <t>DESIGNATION :</t>
  </si>
  <si>
    <t>DESIGNATION</t>
  </si>
  <si>
    <t>After 1.4.99</t>
  </si>
  <si>
    <t>Before   1.4.99</t>
  </si>
  <si>
    <t>10% of the amt exceeding Rs.</t>
  </si>
  <si>
    <t>FOR THE PERIOD FROM 1.3.2005 TO  28.2.2006</t>
  </si>
  <si>
    <t>L.I.C Premium Total</t>
  </si>
  <si>
    <t>i</t>
  </si>
  <si>
    <t>U/s 80 CCE</t>
  </si>
  <si>
    <t>Salary Income</t>
  </si>
  <si>
    <t>P.H.F</t>
  </si>
  <si>
    <t>Pension Scheme( L.I.C and etc.)</t>
  </si>
  <si>
    <t>Total Professional Tax</t>
  </si>
  <si>
    <t>PROFESSIONAL TAX</t>
  </si>
  <si>
    <t>DEDUCTIONS / SAVINGS - UNDER SECTION 80CCE</t>
  </si>
  <si>
    <t>Balance of Income Tax to be deducted</t>
  </si>
  <si>
    <t>N.S.C VIII Issue</t>
  </si>
  <si>
    <t>Accured Interest on NSC's</t>
  </si>
  <si>
    <t>Year</t>
  </si>
  <si>
    <t xml:space="preserve"> Rent paid in excess of one - tenth salary</t>
  </si>
  <si>
    <t>PAN NO</t>
  </si>
  <si>
    <t>Monthly Rent paid</t>
  </si>
  <si>
    <t>Gross pay</t>
  </si>
  <si>
    <t>Arrears if any</t>
  </si>
  <si>
    <t>DA arrears</t>
  </si>
  <si>
    <t>SLS</t>
  </si>
  <si>
    <t>TOTAL SALARY INCOME</t>
  </si>
  <si>
    <t>LESS</t>
  </si>
  <si>
    <t>Actual HRA received</t>
  </si>
  <si>
    <t>No. 31, Kamarajar salai, chepauk, Chennai - 5.</t>
  </si>
  <si>
    <t>:</t>
  </si>
  <si>
    <t>House owned (or) rented</t>
  </si>
  <si>
    <t xml:space="preserve"> INCOME FROM  SALARY</t>
  </si>
  <si>
    <t>Amount of HRA exempted (least of this)</t>
  </si>
  <si>
    <t>DETAILS OF HOUSE PROPERTY</t>
  </si>
  <si>
    <t>Name of the Financial Institution</t>
  </si>
  <si>
    <t>Location of the Property/ properties</t>
  </si>
  <si>
    <t xml:space="preserve">Date of acquisition/ Completion of </t>
  </si>
  <si>
    <t>construction of the house</t>
  </si>
  <si>
    <t>Source of funds Own/HBA/Outsite loan</t>
  </si>
  <si>
    <t>if finance is through outside loan</t>
  </si>
  <si>
    <t>Amount of loan obtained</t>
  </si>
  <si>
    <t>Intrest Paid (or) accrued towards loan</t>
  </si>
  <si>
    <t>Whether self occupied or letout /kept</t>
  </si>
  <si>
    <t>vacant / occupied by dependants</t>
  </si>
  <si>
    <t>Incase of joit property,certificate from the employer of the spouse must be prodused</t>
  </si>
  <si>
    <t>COMPUTATION OF INCOME FROM HOUSE PROPERTY</t>
  </si>
  <si>
    <t>Annual Rent Received</t>
  </si>
  <si>
    <t>Less: Municipal Taxes Paid</t>
  </si>
  <si>
    <t>Net annual Value ( A - B )</t>
  </si>
  <si>
    <t>Deduction :</t>
  </si>
  <si>
    <t>Sec.23(a) (30% of C ) for Maintenance</t>
  </si>
  <si>
    <t>borrowed capital</t>
  </si>
  <si>
    <t>Income from House property ( C - D )</t>
  </si>
  <si>
    <t>The interest paid ( or) accrued on repayment loan can be taken as loss from House property.</t>
  </si>
  <si>
    <t>Date</t>
  </si>
  <si>
    <t>( A )</t>
  </si>
  <si>
    <t>( B )</t>
  </si>
  <si>
    <t>( C )</t>
  </si>
  <si>
    <t>( D )</t>
  </si>
  <si>
    <t>( E )</t>
  </si>
  <si>
    <t>( II )</t>
  </si>
  <si>
    <t>II</t>
  </si>
  <si>
    <t>III</t>
  </si>
  <si>
    <t>vii</t>
  </si>
  <si>
    <t>Income from salary ( Page 1)</t>
  </si>
  <si>
    <t>Income from Dividends/Interest/other ( as per 12C-4(iv) in Page 3)</t>
  </si>
  <si>
    <t>Calculation of Total Income</t>
  </si>
  <si>
    <t>Professional Tax actual paid</t>
  </si>
  <si>
    <t>Deduction U/s 24(b) interest on housing Loan for Self accupied property</t>
  </si>
  <si>
    <t>Total Income</t>
  </si>
  <si>
    <t>1)</t>
  </si>
  <si>
    <t>Deduction U/S 80 C</t>
  </si>
  <si>
    <t>PHE</t>
  </si>
  <si>
    <t>EWF</t>
  </si>
  <si>
    <t>FBF</t>
  </si>
  <si>
    <t>e.</t>
  </si>
  <si>
    <t>Recovery through office</t>
  </si>
  <si>
    <t xml:space="preserve">Through financial institutions ( certificate showing </t>
  </si>
  <si>
    <t>the amount of principal during the year should be</t>
  </si>
  <si>
    <t>enclosed) ( attach form 12-C )</t>
  </si>
  <si>
    <t>f.</t>
  </si>
  <si>
    <t>g.</t>
  </si>
  <si>
    <t>h.</t>
  </si>
  <si>
    <t>i.</t>
  </si>
  <si>
    <t>j.</t>
  </si>
  <si>
    <t>k.</t>
  </si>
  <si>
    <t>SPF</t>
  </si>
  <si>
    <t>l.</t>
  </si>
  <si>
    <t>m.</t>
  </si>
  <si>
    <t>PLI</t>
  </si>
  <si>
    <t>2)</t>
  </si>
  <si>
    <t>n.</t>
  </si>
  <si>
    <t>3)</t>
  </si>
  <si>
    <t>Income tax</t>
  </si>
  <si>
    <t>TOTAL INCOME TAX</t>
  </si>
  <si>
    <t>TOTAL DEDUCTION</t>
  </si>
  <si>
    <t xml:space="preserve">Tax already recovered Rs. </t>
  </si>
  <si>
    <t>Repayment of Housing Loan (pricipal amount of max Rs. 1 lac)</t>
  </si>
  <si>
    <t>Interest accured on inrespect of N.S.C  VIII  issue</t>
  </si>
  <si>
    <t>ULIP/ MUTUAL FUND/ Deposit schemes</t>
  </si>
  <si>
    <t>Policy No.</t>
  </si>
  <si>
    <t>Sum assured</t>
  </si>
  <si>
    <t>Premium paid</t>
  </si>
  <si>
    <t>Max 20% sum assured</t>
  </si>
  <si>
    <t>(Enclose Xerox copy of premium paid)</t>
  </si>
  <si>
    <t>(Enclose Xerox copy of Pass book)</t>
  </si>
  <si>
    <r>
      <t>TAXABLE  INCOME</t>
    </r>
    <r>
      <rPr>
        <b/>
        <sz val="10"/>
        <rFont val="Arial"/>
        <family val="2"/>
      </rPr>
      <t xml:space="preserve"> ( 1 - 2 ) </t>
    </r>
    <r>
      <rPr>
        <sz val="10"/>
        <rFont val="Arial"/>
        <family val="2"/>
      </rPr>
      <t>(Rounded off to nearest tens)</t>
    </r>
  </si>
  <si>
    <t>( 2 )</t>
  </si>
  <si>
    <t>( 1 )</t>
  </si>
  <si>
    <t>Owned</t>
  </si>
  <si>
    <t>Rented</t>
  </si>
  <si>
    <t>RESIDENTIAL ADDRESS</t>
  </si>
  <si>
    <t>Sec.24(i) Interest paid ( or) accrued on</t>
  </si>
  <si>
    <t xml:space="preserve"> TOTAL INCOME</t>
  </si>
  <si>
    <t xml:space="preserve">Income Tax </t>
  </si>
  <si>
    <t>INCOME TAX TO BE PAID</t>
  </si>
  <si>
    <t>U/s 80D, Medical Insurance</t>
  </si>
  <si>
    <t>U/s 88DD. Medical Exp for P.H</t>
  </si>
  <si>
    <t>Date of borrowl of loan</t>
  </si>
  <si>
    <t>Message Box</t>
  </si>
  <si>
    <t>u/s 80 E Repyment of loan for higher studies</t>
  </si>
  <si>
    <t>DEDUCTION</t>
  </si>
  <si>
    <t>DEDUCTIONS:</t>
  </si>
  <si>
    <t>PRIVATE</t>
  </si>
  <si>
    <t>Dept.</t>
  </si>
  <si>
    <t>PVT</t>
  </si>
  <si>
    <t>Children's Tution Fees paid any College, School, or Unversity is eligible ( enclose recipt Max Rs. 1 lac)</t>
  </si>
  <si>
    <t>Investment as a term Deposit not less than five years</t>
  </si>
  <si>
    <t>Tax already recovered</t>
  </si>
  <si>
    <t>VERIFIED</t>
  </si>
  <si>
    <t>ASST        SUPT          EE/AO</t>
  </si>
  <si>
    <t>PTAX</t>
  </si>
  <si>
    <t xml:space="preserve">Bonus arrears ( 2004-05) </t>
  </si>
  <si>
    <t>FORM. 12 C</t>
  </si>
  <si>
    <t>(See Rule 26 B of the Income Tax Rules, 1962)</t>
  </si>
  <si>
    <t>Name and address of the employee</t>
  </si>
  <si>
    <t>Permanent Account Number</t>
  </si>
  <si>
    <t>Residential status</t>
  </si>
  <si>
    <t xml:space="preserve">Particulars of income under any head of income other than "salary" ( not being a loss under any such head other than the loss under the head "Income from house property") received in the financial year - </t>
  </si>
  <si>
    <t>(i)</t>
  </si>
  <si>
    <t>(in case of loss, computation thereof)</t>
  </si>
  <si>
    <t>(ii)</t>
  </si>
  <si>
    <t>Profits and gains of business or profession</t>
  </si>
  <si>
    <t>(iii)</t>
  </si>
  <si>
    <t>Capital Gains</t>
  </si>
  <si>
    <t>(iv)</t>
  </si>
  <si>
    <t xml:space="preserve">Dividends/Interest/Other incomes </t>
  </si>
  <si>
    <t>Aggregate of sub-items (i) to (iv) of item 4</t>
  </si>
  <si>
    <t>Tax deducted at source</t>
  </si>
  <si>
    <t xml:space="preserve"> [ enclose certificate(s) issued under Section 203 ] </t>
  </si>
  <si>
    <t>Place :</t>
  </si>
  <si>
    <t>Date :</t>
  </si>
  <si>
    <t>Note:</t>
  </si>
  <si>
    <t>1)      For item (ii) to (iv) only plus income to be included</t>
  </si>
  <si>
    <t xml:space="preserve">2)      Tax will be deducted at source but proof  should be produced to the Department </t>
  </si>
  <si>
    <t xml:space="preserve">  along with return.</t>
  </si>
  <si>
    <t>VERIFICATION</t>
  </si>
  <si>
    <t xml:space="preserve">do hereby declare that what is stated above is true to the best of my knowledge and belief. </t>
  </si>
  <si>
    <t>Occupied by dependants</t>
  </si>
  <si>
    <t>Kept vacant</t>
  </si>
  <si>
    <t>Letout</t>
  </si>
  <si>
    <t xml:space="preserve">Self occupied </t>
  </si>
  <si>
    <t xml:space="preserve">Residential status </t>
  </si>
  <si>
    <t>Whether</t>
  </si>
  <si>
    <t>DA Arr. (29%)(7/06 to 8/06)</t>
  </si>
  <si>
    <t>SIGNATURE OF THE EMPLOYEE</t>
  </si>
  <si>
    <t>Income from house property ( Col.'E' in page 2 )</t>
  </si>
  <si>
    <t>Income from House property  (  Col. 'E' in Page 2) ie. Interest on housing for self occupied property</t>
  </si>
  <si>
    <t>Deduction U/S 80 U: Physically handicapped assesses   ( produced  the medical certificate issued by the medical board in the new format eligible amount Rs. 50,000 to 75,000)</t>
  </si>
  <si>
    <t>DA Arr. (29%)(7/06 to 9/06)</t>
  </si>
  <si>
    <t>Place</t>
  </si>
  <si>
    <t>pay</t>
  </si>
  <si>
    <t>DP</t>
  </si>
  <si>
    <t>DA</t>
  </si>
  <si>
    <t xml:space="preserve">Other Arrears. </t>
  </si>
  <si>
    <t>Residential address and period from which residing</t>
  </si>
  <si>
    <t xml:space="preserve">Bonus/  Exgratia  </t>
  </si>
  <si>
    <t>Bonus  / Exgratia</t>
  </si>
  <si>
    <t>50%  of SL. NO: 6</t>
  </si>
  <si>
    <t>10%  of SL. NO: 6</t>
  </si>
  <si>
    <t>( Enclose Certificate from the Institution)</t>
  </si>
  <si>
    <t>Note : In the case of self Occupied property, the Net Annual Value ( c)  above is taken as zero.</t>
  </si>
  <si>
    <t>DP 50%</t>
  </si>
  <si>
    <t>TAMILNADU WATER SUPPLY AND DRAINAGE BOARD</t>
  </si>
  <si>
    <t>Other</t>
  </si>
  <si>
    <t>Allow</t>
  </si>
  <si>
    <t>Accounts Officer</t>
  </si>
  <si>
    <t>Administrative Officer</t>
  </si>
  <si>
    <t>Assistant</t>
  </si>
  <si>
    <t>Assistant Accounts Officer</t>
  </si>
  <si>
    <t>Assistant Engineer</t>
  </si>
  <si>
    <t>Assistant Executive Engineer</t>
  </si>
  <si>
    <t>Assistant Executive Engineer( T )</t>
  </si>
  <si>
    <t>Asst Draughtsman</t>
  </si>
  <si>
    <t>Asst. Water Analyst</t>
  </si>
  <si>
    <t>Audit Assistant</t>
  </si>
  <si>
    <t>Deputy Hydrogeologist</t>
  </si>
  <si>
    <t xml:space="preserve">Deputy Superintending Engineer </t>
  </si>
  <si>
    <t>Draughting Officer</t>
  </si>
  <si>
    <t>Driver</t>
  </si>
  <si>
    <t>Executive Engineer</t>
  </si>
  <si>
    <t>Junior Accounts Officer</t>
  </si>
  <si>
    <t>Junior Assistant</t>
  </si>
  <si>
    <t>Junior Draughting Officer</t>
  </si>
  <si>
    <t>Junior Engineer</t>
  </si>
  <si>
    <t>Junior Water Analyst</t>
  </si>
  <si>
    <t>Lab Assistant</t>
  </si>
  <si>
    <t>Lab Attender</t>
  </si>
  <si>
    <t>Maintenance Assistant</t>
  </si>
  <si>
    <t>Office Assistant</t>
  </si>
  <si>
    <t>Record Clerk</t>
  </si>
  <si>
    <t xml:space="preserve">Senior Draughting Officer </t>
  </si>
  <si>
    <t>Special Grade Draughting Officer</t>
  </si>
  <si>
    <t>Steno Typist</t>
  </si>
  <si>
    <t>Superintendent</t>
  </si>
  <si>
    <t>Superintending Engineer</t>
  </si>
  <si>
    <t>Technical Assistant</t>
  </si>
  <si>
    <t>Typist</t>
  </si>
  <si>
    <t>Watchman</t>
  </si>
  <si>
    <t>Work Inspector</t>
  </si>
  <si>
    <t>Education Cess  2% + 1% of Income Tax</t>
  </si>
  <si>
    <r>
      <t xml:space="preserve"> ( Fill the all </t>
    </r>
    <r>
      <rPr>
        <b/>
        <sz val="10"/>
        <color indexed="13"/>
        <rFont val="Arial Black"/>
        <family val="2"/>
      </rPr>
      <t>"YELLOW"</t>
    </r>
    <r>
      <rPr>
        <b/>
        <sz val="12"/>
        <rFont val="Arial Black"/>
        <family val="2"/>
      </rPr>
      <t xml:space="preserve"> </t>
    </r>
    <r>
      <rPr>
        <b/>
        <sz val="10"/>
        <rFont val="Courier"/>
        <family val="3"/>
      </rPr>
      <t>Cells only )</t>
    </r>
  </si>
  <si>
    <t>DF39</t>
  </si>
  <si>
    <t xml:space="preserve">H.B.A REPAYMENT    </t>
  </si>
  <si>
    <t xml:space="preserve"> Every </t>
  </si>
  <si>
    <t>Paid ' Every '</t>
  </si>
  <si>
    <t>House Building Advance Received</t>
  </si>
  <si>
    <t xml:space="preserve"> H.B.A  Interest</t>
  </si>
  <si>
    <t xml:space="preserve">H.B.A  Loan  Received from </t>
  </si>
  <si>
    <t xml:space="preserve">F.B.F  </t>
  </si>
  <si>
    <t>NAME AND DESIGNATION</t>
  </si>
  <si>
    <t>GPF NO</t>
  </si>
  <si>
    <t>NSC / Investment in postal schemes purchased from 1.4.2008 onwards</t>
  </si>
  <si>
    <t>S.P.F  on HBA</t>
  </si>
  <si>
    <t>u/s 80 G DONATION.</t>
  </si>
  <si>
    <t xml:space="preserve">STAR  HEALTH INSURANCE SCHEME </t>
  </si>
  <si>
    <t>P.Tax   8/2009</t>
  </si>
  <si>
    <t>P.Tax   1/2010</t>
  </si>
  <si>
    <t xml:space="preserve">  1/2010</t>
  </si>
  <si>
    <t xml:space="preserve">  2/2010</t>
  </si>
  <si>
    <t xml:space="preserve">  3/2009</t>
  </si>
  <si>
    <t xml:space="preserve">  4/2009</t>
  </si>
  <si>
    <t xml:space="preserve">  5/2009</t>
  </si>
  <si>
    <t xml:space="preserve">  6/2009</t>
  </si>
  <si>
    <t xml:space="preserve">  7/2009</t>
  </si>
  <si>
    <t xml:space="preserve">  8/2009</t>
  </si>
  <si>
    <t xml:space="preserve">  9/2009</t>
  </si>
  <si>
    <t xml:space="preserve">   3/2009</t>
  </si>
  <si>
    <t>DA ARREAR  1/2009 TO 3/2009</t>
  </si>
  <si>
    <t>DA ARREAR  7/2009 TO 8/2009</t>
  </si>
  <si>
    <t>DA ARREAR  1/2009</t>
  </si>
  <si>
    <t>% of DA before 1/2009</t>
  </si>
  <si>
    <t>% age of DA for 7/2009</t>
  </si>
  <si>
    <t>% age of DA for 1/2009</t>
  </si>
  <si>
    <t xml:space="preserve">SLS and Other Payments </t>
  </si>
  <si>
    <t>Other Allow.</t>
  </si>
  <si>
    <t xml:space="preserve"> NHIS</t>
  </si>
  <si>
    <t>H.B.A int.</t>
  </si>
  <si>
    <t>H.B.A Loan</t>
  </si>
  <si>
    <t>u/s 80U Physically handicapped</t>
  </si>
  <si>
    <t>u/s 80DD Medical Expr. For Handihapped</t>
  </si>
  <si>
    <t>P C A  arrears</t>
  </si>
  <si>
    <t>PENSION  Scheme</t>
  </si>
  <si>
    <t>Spl. P.F</t>
  </si>
  <si>
    <t>Premium</t>
  </si>
  <si>
    <t>NHIS</t>
  </si>
  <si>
    <t>TOTAL INCOME :</t>
  </si>
  <si>
    <t>SLS on</t>
  </si>
  <si>
    <t>PHF</t>
  </si>
  <si>
    <t>TWAD</t>
  </si>
  <si>
    <t>Interest accured  of N.S.C  VIII  issue</t>
  </si>
  <si>
    <t xml:space="preserve">  </t>
  </si>
  <si>
    <t>House Rent Calculation</t>
  </si>
  <si>
    <t>U/S 80 E: Repayment of Interest on loan taken for higher education of Self/spouse/children</t>
  </si>
  <si>
    <t>U/S 80 G: In inrespect approved donations   ( Except donation made for approved cheritable)</t>
  </si>
  <si>
    <t>DATA FOR INCOME TAX CALCULATION ( 2010-2011)</t>
  </si>
  <si>
    <t xml:space="preserve">PCArrears  </t>
  </si>
  <si>
    <t>(*) Income tax calculation  in respect of female employees income tax will be Nil for taxable income upto Rs.1,90,000. From Rs.1,90,000/- to Rs.5,00,000/- income tax will be at 10%</t>
  </si>
  <si>
    <t>+20% of the amt exceeding Rs. 500000  to Rs.800000</t>
  </si>
  <si>
    <t xml:space="preserve">+30% of the amt exceeding Rs. 800000 </t>
  </si>
  <si>
    <t>Income Tax Paid</t>
  </si>
  <si>
    <t>TAMIL NADU WATER SUPPLY AND DRAINAGE BOARD</t>
  </si>
  <si>
    <t>OFFICE</t>
  </si>
  <si>
    <t>NAME OF OFFICE</t>
  </si>
  <si>
    <t>U/S 80 E:Interest on loan taken for higher education</t>
  </si>
  <si>
    <t>DA %</t>
  </si>
  <si>
    <t>Details</t>
  </si>
  <si>
    <t>Add ( A )</t>
  </si>
  <si>
    <t>S.No.</t>
  </si>
  <si>
    <t>1.</t>
  </si>
  <si>
    <t>2.</t>
  </si>
  <si>
    <t>Other source income ( such as interest, devident etc., )</t>
  </si>
  <si>
    <t>3.</t>
  </si>
  <si>
    <t>Less deduction U/S 10. (13.A) H.R.A</t>
  </si>
  <si>
    <t>( b )</t>
  </si>
  <si>
    <t>( a )</t>
  </si>
  <si>
    <t>( c )</t>
  </si>
  <si>
    <t>10% of Pay+D.A.</t>
  </si>
  <si>
    <t>Different(Excess 10% of Pay+D.A.)</t>
  </si>
  <si>
    <t xml:space="preserve">( d ) </t>
  </si>
  <si>
    <t>H.R.A Recevied</t>
  </si>
  <si>
    <t>4.</t>
  </si>
  <si>
    <t>Less interest on housing loan U/S 192( 2.B)</t>
  </si>
  <si>
    <t>Less U/S 16  Tax on Profession</t>
  </si>
  <si>
    <t>5.</t>
  </si>
  <si>
    <t>6.</t>
  </si>
  <si>
    <t>Less( B )</t>
  </si>
  <si>
    <t>X</t>
  </si>
  <si>
    <t>HRA. Exampted ( c ) or ( d ) which ever less</t>
  </si>
  <si>
    <t>Designation</t>
  </si>
  <si>
    <t>PAN</t>
  </si>
  <si>
    <t>Actual rent paid Rs.</t>
  </si>
  <si>
    <t>7.</t>
  </si>
  <si>
    <t>8.</t>
  </si>
  <si>
    <t>DEDUCTION UNDER CHAPTER VI-A</t>
  </si>
  <si>
    <t>9</t>
  </si>
  <si>
    <t>10.</t>
  </si>
  <si>
    <t>11.</t>
  </si>
  <si>
    <t>12.</t>
  </si>
  <si>
    <t>13.</t>
  </si>
  <si>
    <t>G.P.F/ T.PF</t>
  </si>
  <si>
    <t>N.S.C</t>
  </si>
  <si>
    <t>Tution Fess</t>
  </si>
  <si>
    <t>Others</t>
  </si>
  <si>
    <t xml:space="preserve">(ii) </t>
  </si>
  <si>
    <t>U/s 80CCD Contribution to Pension scheme of Central Govt.</t>
  </si>
  <si>
    <t xml:space="preserve">(iii) </t>
  </si>
  <si>
    <t xml:space="preserve">(iv) </t>
  </si>
  <si>
    <t>9.</t>
  </si>
  <si>
    <t xml:space="preserve">TOTAL TAXABLE INCOME  ( Col.7 - Col,9 ) </t>
  </si>
  <si>
    <t>TOTAL</t>
  </si>
  <si>
    <t>12</t>
  </si>
  <si>
    <t>13</t>
  </si>
  <si>
    <t>Rounded to nearest Rs. Ten</t>
  </si>
  <si>
    <t>Add: Surcharge @ 10% on taxable income exceeds 1 Crore.tax</t>
  </si>
  <si>
    <t>DEDUCTION UNDER CHAPTER VI-A ( Cont.)</t>
  </si>
  <si>
    <t>CERTIFICATE :</t>
  </si>
  <si>
    <t>Signature of  the Head</t>
  </si>
  <si>
    <t>Signature of the Individual</t>
  </si>
  <si>
    <t>Station</t>
  </si>
  <si>
    <t>Certified that I am occupying a house alloted by the unit of payment of rent Rs. : ……………P.M.</t>
  </si>
  <si>
    <t>Certified that I  a sum of   Rs. : ……………to being paid by me towards a C.T.D and the cummulative time deposit for 10/15 years.</t>
  </si>
  <si>
    <t xml:space="preserve">Certified that I am occupying a rental house  paying monthly rent  </t>
  </si>
  <si>
    <t>Certified that I  pay a sum of  .</t>
  </si>
  <si>
    <t>U.T.I</t>
  </si>
  <si>
    <t xml:space="preserve">U/s 80. QQB  Donation for royalty ( Rs. 3.00.000) </t>
  </si>
  <si>
    <t>U/s 80. G. Donations for cheritable purpose 50% for some items, and 100% for some items (P.M. National relief fund/ CM. Relif fund/ Flood relief fund) etc….)</t>
  </si>
  <si>
    <t>U/s 80. E  Repayment of Interest on loan taken for higher education of Self/spouse/children</t>
  </si>
  <si>
    <t>U/s 80. G. Donation for scientific research or rural development</t>
  </si>
  <si>
    <t xml:space="preserve">(v) </t>
  </si>
  <si>
    <t xml:space="preserve">(vi) </t>
  </si>
  <si>
    <t xml:space="preserve">(vii) </t>
  </si>
  <si>
    <t xml:space="preserve">(viii) </t>
  </si>
  <si>
    <t xml:space="preserve">(ix) </t>
  </si>
  <si>
    <t xml:space="preserve">(x) </t>
  </si>
  <si>
    <t xml:space="preserve">(xi) </t>
  </si>
  <si>
    <t>U/s 80. DD : Expenses on medical treatment  etc.. &amp; and deposit made for maintenance of handicapped dependents ( Max. Rs. 50,000 )</t>
  </si>
  <si>
    <t>u/s 80DDB  Medical  TRETMENT</t>
  </si>
  <si>
    <t>TOTAL ( Col 1 to 5.)</t>
  </si>
  <si>
    <t>GROSS TOTAL INCOME (  Col.6.A - Col. 6.B) )</t>
  </si>
  <si>
    <t>Status :</t>
  </si>
  <si>
    <t>Individual</t>
  </si>
  <si>
    <t xml:space="preserve"> Other Deposits/ Savings</t>
  </si>
  <si>
    <t>Tax</t>
  </si>
  <si>
    <t>Deducted</t>
  </si>
  <si>
    <t>HBA</t>
  </si>
  <si>
    <t>HBA Int</t>
  </si>
  <si>
    <t>( DEDUCTIONS UNDER SECTION 80.C )</t>
  </si>
  <si>
    <t xml:space="preserve">Signature of the Individual </t>
  </si>
  <si>
    <t>GRAND TOTAL</t>
  </si>
  <si>
    <t>Signature of the Head</t>
  </si>
  <si>
    <t>PARTICULARS OF L.I.C/ P.L.I. PREMIUM</t>
  </si>
  <si>
    <t>Sl. No.</t>
  </si>
  <si>
    <t>Policy</t>
  </si>
  <si>
    <t>Number</t>
  </si>
  <si>
    <t>company</t>
  </si>
  <si>
    <t>Name of the Policy</t>
  </si>
  <si>
    <t xml:space="preserve">Amount </t>
  </si>
  <si>
    <t>Insured. Rs.</t>
  </si>
  <si>
    <t>Per annum</t>
  </si>
  <si>
    <t>Amt. of Premium</t>
  </si>
  <si>
    <t>PARTICULARS OF N.S.C</t>
  </si>
  <si>
    <t>Post office</t>
  </si>
  <si>
    <t>Issue No.</t>
  </si>
  <si>
    <t>N.S.C Number and date</t>
  </si>
  <si>
    <t>Name of the Child</t>
  </si>
  <si>
    <t xml:space="preserve">Name of the </t>
  </si>
  <si>
    <t>Institution</t>
  </si>
  <si>
    <t>Date of payment</t>
  </si>
  <si>
    <t>Recept No.</t>
  </si>
  <si>
    <t>Date of purchase</t>
  </si>
  <si>
    <t>N.S.C No. &amp;</t>
  </si>
  <si>
    <t>Name of Post office</t>
  </si>
  <si>
    <t>LIC Policy</t>
  </si>
  <si>
    <t>Note</t>
  </si>
  <si>
    <t>New Design</t>
  </si>
  <si>
    <t>But Limit Amt.</t>
  </si>
  <si>
    <t>LIC, NSC, NSC Accrued Int. and Tution Fees Details  Fill in the Statement</t>
  </si>
  <si>
    <t>Per</t>
  </si>
  <si>
    <t>@10%</t>
  </si>
  <si>
    <t>@20%</t>
  </si>
  <si>
    <t>@30%</t>
  </si>
  <si>
    <t>N.S.C. Accrued interest</t>
  </si>
  <si>
    <t xml:space="preserve">Refund of H.B.A ( Principle only ) </t>
  </si>
  <si>
    <t>U/s 80. U  Deduction in respect of totally blind or mentally retarded or Physically handicapped  persons ( Rs.50,000)</t>
  </si>
  <si>
    <t xml:space="preserve">U/s 80. DDB : Medical expenses towards treatment of assitance or his/her dependent spouse or parents children for notified ( Max. 40,000, Senior Citizen Rs. 60,000) </t>
  </si>
  <si>
    <t>u/s 80 G DONATION  ( 50% )</t>
  </si>
  <si>
    <t>50%  of (Pay + GP+ DA) ie. Sl.No.7</t>
  </si>
  <si>
    <t>Rent paid less 10% of (Pay +GP+DA) ie. Sl.No.5 - Sl.No.8</t>
  </si>
  <si>
    <t xml:space="preserve">The balance tax may be deducted from my salary from the month of  02/2012 at Rs.  </t>
  </si>
  <si>
    <t>Details of interest accrued on  N.S.C  VIII  Issue</t>
  </si>
  <si>
    <t>Month/Year</t>
  </si>
  <si>
    <t>E.CODE :</t>
  </si>
  <si>
    <t xml:space="preserve">From Rs.500001/-  to Rs.1000000/-   </t>
  </si>
  <si>
    <t xml:space="preserve">Above  Rs.1000000/- </t>
  </si>
  <si>
    <t>XYZ</t>
  </si>
  <si>
    <t xml:space="preserve">PCArrears </t>
  </si>
  <si>
    <t>Deduction U/S 80 CCG( Max Rs.25000)</t>
  </si>
  <si>
    <t xml:space="preserve">U/s 80 CCG Invest. made under "Rajiv Gandhi Equity Savings Scheme (RGESS)" The amount of deduction is at 50% of amount invested in equity shares. However, the amount of deduction under this provision cannot exceed Rs. 25,000. </t>
  </si>
  <si>
    <t>Invest. Amount in RGESS</t>
  </si>
  <si>
    <t>80CCG Invest. in Infrastructure Bonds( Max. 25000 )</t>
  </si>
  <si>
    <r>
      <t xml:space="preserve">TOTAL SAVINGS </t>
    </r>
    <r>
      <rPr>
        <b/>
        <sz val="8"/>
        <rFont val="Arial"/>
        <family val="2"/>
      </rPr>
      <t>(U/S80.C+80.CCC+80.CCD+80CCG)</t>
    </r>
  </si>
  <si>
    <t>Computation of income for 2013-14</t>
  </si>
  <si>
    <t>u/s 80 G. CM / PM Fund / One day Salary( 100%)</t>
  </si>
  <si>
    <t>Basic Pay 
( Incl. GP )</t>
  </si>
  <si>
    <t>Basic Pay 
( Incl. G.P )</t>
  </si>
  <si>
    <t>REBATE OF RS 2000 FOR INDIVIDUALS HAVING TOTAL INCOME UPTO</t>
  </si>
  <si>
    <t>RS 5 LAKH [SECTION 87A]</t>
  </si>
  <si>
    <t>Finance Act 2013 has provided relief in the form of rebate to individual taxpayers, resident in</t>
  </si>
  <si>
    <t>India, who are in lower income bracket, i. e. having total income not exceeding Rs 5,00,000/-.</t>
  </si>
  <si>
    <t>The amount of rebate is Rs 2000/- or the amount of tax payable, whichever is lower.</t>
  </si>
  <si>
    <t>The amount of rebate is Rs 2000/- or the amount of tax payable, whichever is lower</t>
  </si>
  <si>
    <t>(Less: Rebate  Rs. 2000/-)</t>
  </si>
  <si>
    <t>DATA FOR INCOME TAX CALCULATION ( 2014-2015)</t>
  </si>
  <si>
    <t>1.4.2014</t>
  </si>
  <si>
    <t>DA Arr. (7/14 to 9/14)</t>
  </si>
  <si>
    <t>P.Tax   8/2014</t>
  </si>
  <si>
    <t>P.Tax   1/2015</t>
  </si>
  <si>
    <t>STATEMENT SHOWING PAY AND ALLOWANCES DRAWN  FOR THE YEAR 2014 - 2015</t>
  </si>
  <si>
    <t>Proforma for Determination of Income Tax Deduction from salary for the year 2014-15</t>
  </si>
  <si>
    <t>Annual rent paid for the year (4/14 to 3/15)</t>
  </si>
  <si>
    <t>Total Pay+GP+DA (3/14 to 2/15)</t>
  </si>
  <si>
    <t>Amount chargeable under the Head "Salaries from March 2014 to Feb 2015</t>
  </si>
  <si>
    <t>Repayment of pricipal from 1.4.14 to 31.3.15</t>
  </si>
  <si>
    <t>from 1.4.14 to 31.3.15</t>
  </si>
  <si>
    <t>FORM FOR SENDING PARTICULARS OF INCOME UNDER SECTION 192(2B) FOR THE YEAR ENDING 31ST MARCH, 2015</t>
  </si>
  <si>
    <t>Verified today, the  ………………………….day of  ……….………2015</t>
  </si>
  <si>
    <t>FOR THE FINANCIAL YEAR 2014-2015, AND THE ASSESSMENT YEAR 2015-2016</t>
  </si>
  <si>
    <t>Tax payable for 2014 - 2015</t>
  </si>
  <si>
    <t>Less Tax already deduted for 2014- 2015</t>
  </si>
  <si>
    <t>NET TAX PAYABLE / REFUNDABLE FOR 2014-2015</t>
  </si>
  <si>
    <t>Tution fees statement during the year 2014-2015</t>
  </si>
  <si>
    <t>Taxable Income up to Rs. 2,50,000 Tax</t>
  </si>
  <si>
    <t>Senior Citizens above 60 years up to Rs. 3,00,000 Tax</t>
  </si>
  <si>
    <t>Upto Rs. 250000/-</t>
  </si>
  <si>
    <t xml:space="preserve"> (Aggregate deduction U/s 80, U/s 80CCC. U/s 80CCD can not exceed Rs. 1,50,000 )</t>
  </si>
  <si>
    <t>PPF  (Maximum Rs. 1.50,000 in year)</t>
  </si>
  <si>
    <t>Deduction U/S 80 DD: a deduction Expenses on medical treatment  and deposit made for maintenance of handicapped dependents ( produced  the medical certificate issued by the medical board in the new format eligible amount Rs. 50,000 to 1,00,000)</t>
  </si>
  <si>
    <t>L.I.C / P.L.I</t>
  </si>
  <si>
    <t>C.T.D</t>
  </si>
  <si>
    <t>P.P.F / C.T.D</t>
  </si>
  <si>
    <t xml:space="preserve">(xii) </t>
  </si>
  <si>
    <t>DA Arr. (1/14 to 3/14)</t>
  </si>
  <si>
    <t>(includes Rebate of Rs 2000 as per Section 87A)</t>
  </si>
  <si>
    <t xml:space="preserve">TOTAL  INCOME  ( Col.10 - Col,11) </t>
  </si>
  <si>
    <t>GROSS  SALARY  ( Including all Allowances )</t>
  </si>
  <si>
    <t>U/s 80.D   Medical Insurance premium paid in the name of assessee, spouse, dependent parents or  children  (Max Rs.15,000+ Rs.15,000 )</t>
  </si>
  <si>
    <r>
      <t>Deduction U/S 80 D: Medical Insurance premium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paid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in the name of assessee, spouse, dependent, parents or dependent children of maximum of Rs.15,000 and additional deduction of Rs. 15000/- of parents( Rs.20000/- if they are senior citizen )</t>
    </r>
  </si>
  <si>
    <t>TOTAL UNDER SECTION 80.C</t>
  </si>
  <si>
    <t xml:space="preserve">        Secondary and Higher Education Cess @1% on  Tax payable</t>
  </si>
  <si>
    <t>Add:  Education cess @ 3% on  Tax payable</t>
  </si>
  <si>
    <t>Total Income Tax payable</t>
  </si>
  <si>
    <t>Secondary and Higher Education Cess @1% on  Tax payable</t>
  </si>
  <si>
    <r>
      <t xml:space="preserve">Add: </t>
    </r>
    <r>
      <rPr>
        <sz val="10"/>
        <rFont val="Arial"/>
        <family val="2"/>
      </rPr>
      <t>Educational cess 2% on income tax</t>
    </r>
  </si>
  <si>
    <t>\</t>
  </si>
  <si>
    <t>ELECTRICIAN</t>
  </si>
  <si>
    <t>FITTER</t>
  </si>
  <si>
    <r>
      <t xml:space="preserve"> ( Fill the all </t>
    </r>
    <r>
      <rPr>
        <b/>
        <sz val="10"/>
        <color indexed="13"/>
        <rFont val="Arial Black"/>
        <family val="2"/>
      </rPr>
      <t>"YELLOW"</t>
    </r>
    <r>
      <rPr>
        <b/>
        <sz val="12"/>
        <color indexed="13"/>
        <rFont val="Arial Black"/>
        <family val="2"/>
      </rPr>
      <t xml:space="preserve"> </t>
    </r>
    <r>
      <rPr>
        <b/>
        <sz val="10"/>
        <rFont val="Courier"/>
        <family val="3"/>
      </rPr>
      <t>Cells only )</t>
    </r>
  </si>
  <si>
    <t>(i) Deduction under Section 80.C</t>
  </si>
  <si>
    <t>U/s 80CCC Amount deposited any annuity ( or) Pension Plan of LIC. Like  Jeevan Suraksha    (max of Rs. 1,00,000 )</t>
  </si>
  <si>
    <r>
      <t xml:space="preserve">Contribution to LIC's "Jeevan Suraksha " </t>
    </r>
    <r>
      <rPr>
        <b/>
        <sz val="10"/>
        <rFont val="Arial"/>
        <family val="2"/>
      </rPr>
      <t xml:space="preserve"> U/s 80CCC</t>
    </r>
    <r>
      <rPr>
        <sz val="10"/>
        <rFont val="Arial"/>
        <family val="2"/>
      </rPr>
      <t xml:space="preserve">  Max of Rs. 1,00,000 p.a.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</si>
</sst>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0.00_)"/>
    <numFmt numFmtId="179" formatCode="0_)"/>
    <numFmt numFmtId="180" formatCode=";;;"/>
    <numFmt numFmtId="181" formatCode="0.0_)"/>
    <numFmt numFmtId="182" formatCode="0;[Red]0"/>
    <numFmt numFmtId="183" formatCode="00000"/>
    <numFmt numFmtId="184" formatCode="#\ ?/10"/>
    <numFmt numFmtId="185" formatCode="#\ ??/16"/>
    <numFmt numFmtId="186" formatCode="0.00_);[Red]\(0.00\)"/>
    <numFmt numFmtId="187" formatCode="0_);[Red]\(0\)"/>
    <numFmt numFmtId="188" formatCode="mmm\-yyyy"/>
    <numFmt numFmtId="189" formatCode="mmmm\-yyyy"/>
    <numFmt numFmtId="190" formatCode="0.0"/>
    <numFmt numFmtId="191" formatCode="0.00;[Red]0.00"/>
    <numFmt numFmtId="192" formatCode="0.00_ ;\-0.00\ "/>
    <numFmt numFmtId="193" formatCode="0.000"/>
    <numFmt numFmtId="194" formatCode="0.0_);[Red]\(0.0\)"/>
    <numFmt numFmtId="195" formatCode="0.00;\-0.00\ "/>
    <numFmt numFmtId="196" formatCode="0.00__\ ;\-0.00\ "/>
    <numFmt numFmtId="197" formatCode="[$CAD]\ #,##0.00"/>
    <numFmt numFmtId="198" formatCode="d/d/yyyy"/>
    <numFmt numFmtId="199" formatCode="d/m/yyyy"/>
    <numFmt numFmtId="200" formatCode="0.0%"/>
    <numFmt numFmtId="201" formatCode="0.000_)"/>
    <numFmt numFmtId="202" formatCode="0.0__\ ;\-0.0\ "/>
    <numFmt numFmtId="203" formatCode="0__\ ;\-0\ "/>
    <numFmt numFmtId="204" formatCode="0.0000"/>
    <numFmt numFmtId="205" formatCode="&quot;Rs &quot;#,##0.00;\-&quot;Rs&quot;#,##0"/>
    <numFmt numFmtId="206" formatCode="mm\-yyyy"/>
  </numFmts>
  <fonts count="100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3"/>
    </font>
    <font>
      <sz val="8"/>
      <name val="Tahoma"/>
      <family val="2"/>
    </font>
    <font>
      <sz val="10"/>
      <color indexed="12"/>
      <name val="Arial"/>
      <family val="2"/>
    </font>
    <font>
      <sz val="10"/>
      <color indexed="10"/>
      <name val="Courier"/>
      <family val="3"/>
    </font>
    <font>
      <sz val="10"/>
      <color indexed="8"/>
      <name val="Courier"/>
      <family val="3"/>
    </font>
    <font>
      <b/>
      <sz val="12"/>
      <color indexed="20"/>
      <name val="Courier"/>
      <family val="3"/>
    </font>
    <font>
      <b/>
      <sz val="10"/>
      <color indexed="12"/>
      <name val="Courier"/>
      <family val="3"/>
    </font>
    <font>
      <b/>
      <sz val="10"/>
      <color indexed="10"/>
      <name val="Courier"/>
      <family val="3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7"/>
      <name val="Courier"/>
      <family val="3"/>
    </font>
    <font>
      <sz val="10"/>
      <color indexed="12"/>
      <name val="Tahoma"/>
      <family val="2"/>
    </font>
    <font>
      <u val="single"/>
      <sz val="10"/>
      <color indexed="12"/>
      <name val="Courier"/>
      <family val="3"/>
    </font>
    <font>
      <b/>
      <sz val="10"/>
      <name val="Courier"/>
      <family val="3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Wingdings"/>
      <family val="0"/>
    </font>
    <font>
      <sz val="10"/>
      <color indexed="47"/>
      <name val="Courier"/>
      <family val="3"/>
    </font>
    <font>
      <b/>
      <sz val="12"/>
      <color indexed="10"/>
      <name val="Courier"/>
      <family val="3"/>
    </font>
    <font>
      <sz val="10"/>
      <color indexed="58"/>
      <name val="Courier"/>
      <family val="3"/>
    </font>
    <font>
      <sz val="10"/>
      <color indexed="22"/>
      <name val="Arial"/>
      <family val="2"/>
    </font>
    <font>
      <b/>
      <i/>
      <sz val="14"/>
      <name val="Arial"/>
      <family val="2"/>
    </font>
    <font>
      <sz val="9"/>
      <name val="Courier"/>
      <family val="3"/>
    </font>
    <font>
      <sz val="11"/>
      <name val="Arial"/>
      <family val="2"/>
    </font>
    <font>
      <b/>
      <sz val="11"/>
      <name val="Arial"/>
      <family val="2"/>
    </font>
    <font>
      <u val="doubleAccounting"/>
      <sz val="15"/>
      <color indexed="10"/>
      <name val="Arial Black"/>
      <family val="2"/>
    </font>
    <font>
      <sz val="12"/>
      <color indexed="10"/>
      <name val="Arial Black"/>
      <family val="2"/>
    </font>
    <font>
      <sz val="10"/>
      <color indexed="10"/>
      <name val="Tahoma"/>
      <family val="2"/>
    </font>
    <font>
      <sz val="11"/>
      <color indexed="10"/>
      <name val="Arial Black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Courier"/>
      <family val="3"/>
    </font>
    <font>
      <i/>
      <sz val="10"/>
      <name val="Arial"/>
      <family val="2"/>
    </font>
    <font>
      <b/>
      <sz val="15"/>
      <name val="Arial Black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10"/>
      <color indexed="13"/>
      <name val="Arial Black"/>
      <family val="2"/>
    </font>
    <font>
      <sz val="10"/>
      <color indexed="10"/>
      <name val="Arial Black"/>
      <family val="2"/>
    </font>
    <font>
      <sz val="10"/>
      <color indexed="12"/>
      <name val="Arial Black"/>
      <family val="2"/>
    </font>
    <font>
      <i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Tahoma"/>
      <family val="2"/>
    </font>
    <font>
      <b/>
      <i/>
      <sz val="14"/>
      <color indexed="10"/>
      <name val="Arial"/>
      <family val="2"/>
    </font>
    <font>
      <u val="single"/>
      <sz val="10"/>
      <color indexed="36"/>
      <name val="Courier"/>
      <family val="3"/>
    </font>
    <font>
      <sz val="7"/>
      <name val="Courier"/>
      <family val="3"/>
    </font>
    <font>
      <b/>
      <sz val="10"/>
      <name val="S3"/>
      <family val="0"/>
    </font>
    <font>
      <b/>
      <sz val="9"/>
      <color indexed="9"/>
      <name val="Tahoma"/>
      <family val="2"/>
    </font>
    <font>
      <sz val="10"/>
      <color indexed="9"/>
      <name val="Tahoma"/>
      <family val="2"/>
    </font>
    <font>
      <sz val="14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color indexed="13"/>
      <name val="Arial"/>
      <family val="2"/>
    </font>
    <font>
      <b/>
      <i/>
      <sz val="11"/>
      <color indexed="10"/>
      <name val="Arial"/>
      <family val="2"/>
    </font>
    <font>
      <b/>
      <sz val="12"/>
      <color indexed="13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Courier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lightGrid">
        <bgColor indexed="48"/>
      </patternFill>
    </fill>
    <fill>
      <patternFill patternType="lightGrid">
        <bgColor indexed="39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bgColor indexed="10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hair"/>
      <bottom style="hair"/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ck">
        <color indexed="37"/>
      </left>
      <right style="thick">
        <color indexed="37"/>
      </right>
      <top>
        <color indexed="63"/>
      </top>
      <bottom style="thick">
        <color indexed="37"/>
      </bottom>
    </border>
    <border>
      <left style="thick">
        <color indexed="37"/>
      </left>
      <right style="thick">
        <color indexed="37"/>
      </right>
      <top style="thick">
        <color indexed="37"/>
      </top>
      <bottom style="thick">
        <color indexed="37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medium">
        <color indexed="10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double"/>
    </border>
    <border>
      <left>
        <color indexed="63"/>
      </left>
      <right>
        <color indexed="63"/>
      </right>
      <top style="medium">
        <color indexed="10"/>
      </top>
      <bottom style="double"/>
    </border>
    <border>
      <left>
        <color indexed="63"/>
      </left>
      <right style="medium">
        <color indexed="10"/>
      </right>
      <top style="medium">
        <color indexed="10"/>
      </top>
      <bottom style="double"/>
    </border>
    <border>
      <left style="medium">
        <color indexed="10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>
        <color indexed="10"/>
      </right>
      <top style="double"/>
      <bottom style="double"/>
    </border>
    <border>
      <left style="medium">
        <color indexed="10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>
        <color indexed="10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 style="thick">
        <color indexed="1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13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13"/>
      </top>
      <bottom style="thick">
        <color indexed="37"/>
      </bottom>
    </border>
    <border>
      <left style="thick">
        <color indexed="13"/>
      </left>
      <right style="thick">
        <color indexed="13"/>
      </right>
      <top style="thick">
        <color indexed="13"/>
      </top>
      <bottom>
        <color indexed="63"/>
      </bottom>
    </border>
    <border>
      <left style="thick">
        <color indexed="13"/>
      </left>
      <right style="thick">
        <color indexed="13"/>
      </right>
      <top>
        <color indexed="63"/>
      </top>
      <bottom style="thick">
        <color indexed="13"/>
      </bottom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 style="thick">
        <color indexed="1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1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101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Alignment="1" applyProtection="1">
      <alignment/>
      <protection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NumberFormat="1" applyFont="1" applyAlignment="1" applyProtection="1">
      <alignment horizontal="right" vertical="top"/>
      <protection/>
    </xf>
    <xf numFmtId="178" fontId="11" fillId="0" borderId="0" xfId="0" applyNumberFormat="1" applyFont="1" applyBorder="1" applyAlignment="1" applyProtection="1">
      <alignment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180" fontId="11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180" fontId="13" fillId="0" borderId="0" xfId="0" applyNumberFormat="1" applyFont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180" fontId="1" fillId="0" borderId="0" xfId="0" applyNumberFormat="1" applyFont="1" applyAlignment="1" applyProtection="1">
      <alignment/>
      <protection hidden="1"/>
    </xf>
    <xf numFmtId="0" fontId="11" fillId="0" borderId="19" xfId="0" applyFont="1" applyBorder="1" applyAlignment="1">
      <alignment horizontal="right"/>
    </xf>
    <xf numFmtId="17" fontId="11" fillId="0" borderId="11" xfId="0" applyNumberFormat="1" applyFont="1" applyBorder="1" applyAlignment="1">
      <alignment/>
    </xf>
    <xf numFmtId="0" fontId="11" fillId="0" borderId="20" xfId="0" applyFont="1" applyBorder="1" applyAlignment="1">
      <alignment horizontal="right"/>
    </xf>
    <xf numFmtId="0" fontId="11" fillId="0" borderId="0" xfId="0" applyFont="1" applyAlignment="1" applyProtection="1">
      <alignment/>
      <protection hidden="1" locked="0"/>
    </xf>
    <xf numFmtId="0" fontId="0" fillId="34" borderId="16" xfId="0" applyFill="1" applyBorder="1" applyAlignment="1" applyProtection="1">
      <alignment horizontal="right"/>
      <protection/>
    </xf>
    <xf numFmtId="0" fontId="0" fillId="35" borderId="21" xfId="0" applyFill="1" applyBorder="1" applyAlignment="1" applyProtection="1">
      <alignment/>
      <protection/>
    </xf>
    <xf numFmtId="0" fontId="2" fillId="36" borderId="22" xfId="0" applyFont="1" applyFill="1" applyBorder="1" applyAlignment="1" applyProtection="1">
      <alignment horizontal="center"/>
      <protection/>
    </xf>
    <xf numFmtId="0" fontId="6" fillId="37" borderId="23" xfId="0" applyFont="1" applyFill="1" applyBorder="1" applyAlignment="1" applyProtection="1" quotePrefix="1">
      <alignment horizontal="center"/>
      <protection/>
    </xf>
    <xf numFmtId="0" fontId="6" fillId="37" borderId="22" xfId="0" applyFont="1" applyFill="1" applyBorder="1" applyAlignment="1" applyProtection="1">
      <alignment horizontal="center"/>
      <protection/>
    </xf>
    <xf numFmtId="0" fontId="0" fillId="36" borderId="21" xfId="0" applyFill="1" applyBorder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2" fillId="38" borderId="0" xfId="0" applyFont="1" applyFill="1" applyAlignment="1" applyProtection="1">
      <alignment/>
      <protection/>
    </xf>
    <xf numFmtId="0" fontId="0" fillId="36" borderId="21" xfId="0" applyFill="1" applyBorder="1" applyAlignment="1" applyProtection="1">
      <alignment horizontal="left"/>
      <protection/>
    </xf>
    <xf numFmtId="0" fontId="0" fillId="38" borderId="0" xfId="0" applyFill="1" applyAlignment="1" applyProtection="1">
      <alignment/>
      <protection hidden="1"/>
    </xf>
    <xf numFmtId="0" fontId="0" fillId="39" borderId="16" xfId="0" applyFill="1" applyBorder="1" applyAlignment="1" applyProtection="1">
      <alignment horizontal="left"/>
      <protection/>
    </xf>
    <xf numFmtId="0" fontId="2" fillId="36" borderId="16" xfId="0" applyFont="1" applyFill="1" applyBorder="1" applyAlignment="1" applyProtection="1">
      <alignment/>
      <protection/>
    </xf>
    <xf numFmtId="0" fontId="2" fillId="36" borderId="17" xfId="0" applyFont="1" applyFill="1" applyBorder="1" applyAlignment="1" applyProtection="1">
      <alignment/>
      <protection/>
    </xf>
    <xf numFmtId="0" fontId="6" fillId="36" borderId="22" xfId="0" applyFont="1" applyFill="1" applyBorder="1" applyAlignment="1" applyProtection="1">
      <alignment horizontal="center"/>
      <protection/>
    </xf>
    <xf numFmtId="0" fontId="0" fillId="40" borderId="16" xfId="0" applyFill="1" applyBorder="1" applyAlignment="1" applyProtection="1">
      <alignment horizontal="fill"/>
      <protection/>
    </xf>
    <xf numFmtId="0" fontId="0" fillId="40" borderId="21" xfId="0" applyFill="1" applyBorder="1" applyAlignment="1" applyProtection="1">
      <alignment horizontal="right"/>
      <protection/>
    </xf>
    <xf numFmtId="0" fontId="0" fillId="38" borderId="0" xfId="0" applyFill="1" applyAlignment="1" applyProtection="1">
      <alignment horizontal="fill"/>
      <protection/>
    </xf>
    <xf numFmtId="180" fontId="0" fillId="38" borderId="0" xfId="0" applyNumberFormat="1" applyFill="1" applyAlignment="1" applyProtection="1">
      <alignment horizontal="left"/>
      <protection/>
    </xf>
    <xf numFmtId="180" fontId="2" fillId="38" borderId="0" xfId="0" applyNumberFormat="1" applyFont="1" applyFill="1" applyAlignment="1" applyProtection="1">
      <alignment/>
      <protection/>
    </xf>
    <xf numFmtId="180" fontId="2" fillId="38" borderId="0" xfId="0" applyNumberFormat="1" applyFont="1" applyFill="1" applyAlignment="1" applyProtection="1">
      <alignment horizontal="left"/>
      <protection/>
    </xf>
    <xf numFmtId="180" fontId="2" fillId="38" borderId="0" xfId="0" applyNumberFormat="1" applyFont="1" applyFill="1" applyAlignment="1" applyProtection="1">
      <alignment horizontal="center"/>
      <protection/>
    </xf>
    <xf numFmtId="180" fontId="0" fillId="38" borderId="0" xfId="0" applyNumberFormat="1" applyFill="1" applyAlignment="1" applyProtection="1">
      <alignment/>
      <protection/>
    </xf>
    <xf numFmtId="180" fontId="0" fillId="38" borderId="0" xfId="0" applyNumberFormat="1" applyFill="1" applyAlignment="1" applyProtection="1">
      <alignment horizontal="center"/>
      <protection/>
    </xf>
    <xf numFmtId="180" fontId="2" fillId="38" borderId="0" xfId="0" applyNumberFormat="1" applyFont="1" applyFill="1" applyAlignment="1" applyProtection="1">
      <alignment horizontal="right"/>
      <protection/>
    </xf>
    <xf numFmtId="181" fontId="0" fillId="38" borderId="0" xfId="0" applyNumberFormat="1" applyFill="1" applyAlignment="1" applyProtection="1">
      <alignment/>
      <protection/>
    </xf>
    <xf numFmtId="179" fontId="0" fillId="38" borderId="0" xfId="0" applyNumberFormat="1" applyFill="1" applyAlignment="1" applyProtection="1">
      <alignment/>
      <protection/>
    </xf>
    <xf numFmtId="0" fontId="0" fillId="38" borderId="0" xfId="0" applyFill="1" applyAlignment="1" applyProtection="1">
      <alignment horizontal="center"/>
      <protection hidden="1"/>
    </xf>
    <xf numFmtId="1" fontId="0" fillId="38" borderId="0" xfId="0" applyNumberFormat="1" applyFill="1" applyAlignment="1">
      <alignment/>
    </xf>
    <xf numFmtId="0" fontId="0" fillId="38" borderId="0" xfId="0" applyFill="1" applyAlignment="1" applyProtection="1">
      <alignment horizontal="left"/>
      <protection hidden="1"/>
    </xf>
    <xf numFmtId="0" fontId="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 horizontal="fill"/>
      <protection hidden="1"/>
    </xf>
    <xf numFmtId="0" fontId="5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 horizontal="right"/>
      <protection hidden="1"/>
    </xf>
    <xf numFmtId="0" fontId="0" fillId="38" borderId="0" xfId="0" applyFill="1" applyAlignment="1" applyProtection="1">
      <alignment/>
      <protection hidden="1" locked="0"/>
    </xf>
    <xf numFmtId="0" fontId="2" fillId="38" borderId="0" xfId="0" applyFont="1" applyFill="1" applyAlignment="1" applyProtection="1">
      <alignment/>
      <protection hidden="1"/>
    </xf>
    <xf numFmtId="0" fontId="2" fillId="38" borderId="0" xfId="0" applyFont="1" applyFill="1" applyAlignment="1" applyProtection="1">
      <alignment horizontal="center"/>
      <protection hidden="1"/>
    </xf>
    <xf numFmtId="0" fontId="2" fillId="38" borderId="0" xfId="0" applyFont="1" applyFill="1" applyAlignment="1" applyProtection="1">
      <alignment horizontal="left"/>
      <protection hidden="1"/>
    </xf>
    <xf numFmtId="2" fontId="0" fillId="41" borderId="21" xfId="0" applyNumberFormat="1" applyFill="1" applyBorder="1" applyAlignment="1" applyProtection="1">
      <alignment/>
      <protection hidden="1"/>
    </xf>
    <xf numFmtId="2" fontId="0" fillId="41" borderId="24" xfId="0" applyNumberFormat="1" applyFill="1" applyBorder="1" applyAlignment="1" applyProtection="1">
      <alignment/>
      <protection hidden="1"/>
    </xf>
    <xf numFmtId="2" fontId="0" fillId="36" borderId="21" xfId="0" applyNumberFormat="1" applyFill="1" applyBorder="1" applyAlignment="1" applyProtection="1">
      <alignment/>
      <protection hidden="1"/>
    </xf>
    <xf numFmtId="0" fontId="0" fillId="42" borderId="0" xfId="0" applyFill="1" applyAlignment="1" applyProtection="1">
      <alignment/>
      <protection hidden="1"/>
    </xf>
    <xf numFmtId="0" fontId="6" fillId="41" borderId="22" xfId="0" applyFont="1" applyFill="1" applyBorder="1" applyAlignment="1" applyProtection="1">
      <alignment horizontal="center"/>
      <protection/>
    </xf>
    <xf numFmtId="49" fontId="0" fillId="38" borderId="0" xfId="0" applyNumberFormat="1" applyFill="1" applyAlignment="1" applyProtection="1">
      <alignment horizontal="left"/>
      <protection hidden="1"/>
    </xf>
    <xf numFmtId="0" fontId="0" fillId="43" borderId="21" xfId="0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1" fillId="0" borderId="19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179" fontId="1" fillId="0" borderId="0" xfId="0" applyNumberFormat="1" applyFont="1" applyBorder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9" fontId="0" fillId="38" borderId="0" xfId="0" applyNumberFormat="1" applyFill="1" applyAlignment="1" applyProtection="1" quotePrefix="1">
      <alignment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38" borderId="0" xfId="0" applyFill="1" applyAlignment="1" applyProtection="1">
      <alignment vertical="center"/>
      <protection hidden="1"/>
    </xf>
    <xf numFmtId="0" fontId="1" fillId="0" borderId="12" xfId="0" applyFont="1" applyBorder="1" applyAlignment="1" applyProtection="1">
      <alignment/>
      <protection/>
    </xf>
    <xf numFmtId="0" fontId="6" fillId="41" borderId="23" xfId="0" applyFont="1" applyFill="1" applyBorder="1" applyAlignment="1" applyProtection="1">
      <alignment horizontal="center" vertical="top"/>
      <protection/>
    </xf>
    <xf numFmtId="0" fontId="0" fillId="38" borderId="0" xfId="0" applyFill="1" applyAlignment="1" applyProtection="1">
      <alignment horizontal="justify"/>
      <protection hidden="1"/>
    </xf>
    <xf numFmtId="0" fontId="6" fillId="36" borderId="23" xfId="0" applyFont="1" applyFill="1" applyBorder="1" applyAlignment="1" applyProtection="1" quotePrefix="1">
      <alignment horizontal="center"/>
      <protection/>
    </xf>
    <xf numFmtId="0" fontId="6" fillId="37" borderId="23" xfId="0" applyFont="1" applyFill="1" applyBorder="1" applyAlignment="1" applyProtection="1">
      <alignment horizontal="center"/>
      <protection/>
    </xf>
    <xf numFmtId="0" fontId="6" fillId="41" borderId="23" xfId="0" applyFont="1" applyFill="1" applyBorder="1" applyAlignment="1" applyProtection="1">
      <alignment horizontal="justify"/>
      <protection/>
    </xf>
    <xf numFmtId="0" fontId="6" fillId="36" borderId="23" xfId="0" applyFont="1" applyFill="1" applyBorder="1" applyAlignment="1" applyProtection="1">
      <alignment horizontal="center"/>
      <protection/>
    </xf>
    <xf numFmtId="0" fontId="1" fillId="43" borderId="0" xfId="0" applyFont="1" applyFill="1" applyBorder="1" applyAlignment="1" applyProtection="1">
      <alignment horizontal="left"/>
      <protection hidden="1"/>
    </xf>
    <xf numFmtId="0" fontId="11" fillId="0" borderId="0" xfId="0" applyFont="1" applyAlignment="1" applyProtection="1">
      <alignment/>
      <protection hidden="1"/>
    </xf>
    <xf numFmtId="0" fontId="1" fillId="43" borderId="19" xfId="0" applyFont="1" applyFill="1" applyBorder="1" applyAlignment="1" applyProtection="1">
      <alignment vertical="center"/>
      <protection hidden="1"/>
    </xf>
    <xf numFmtId="0" fontId="1" fillId="43" borderId="0" xfId="0" applyFont="1" applyFill="1" applyBorder="1" applyAlignment="1" applyProtection="1">
      <alignment vertical="center"/>
      <protection hidden="1"/>
    </xf>
    <xf numFmtId="0" fontId="1" fillId="43" borderId="13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vertical="center"/>
      <protection/>
    </xf>
    <xf numFmtId="0" fontId="1" fillId="43" borderId="19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left" vertical="center"/>
      <protection/>
    </xf>
    <xf numFmtId="189" fontId="1" fillId="0" borderId="11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9" fontId="1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44" borderId="15" xfId="0" applyFill="1" applyBorder="1" applyAlignment="1" applyProtection="1">
      <alignment/>
      <protection hidden="1"/>
    </xf>
    <xf numFmtId="0" fontId="0" fillId="44" borderId="15" xfId="0" applyFill="1" applyBorder="1" applyAlignment="1" applyProtection="1">
      <alignment horizontal="right"/>
      <protection hidden="1"/>
    </xf>
    <xf numFmtId="0" fontId="0" fillId="44" borderId="15" xfId="0" applyFill="1" applyBorder="1" applyAlignment="1" applyProtection="1">
      <alignment horizontal="left"/>
      <protection hidden="1"/>
    </xf>
    <xf numFmtId="0" fontId="2" fillId="38" borderId="0" xfId="0" applyFont="1" applyFill="1" applyAlignment="1" applyProtection="1">
      <alignment/>
      <protection hidden="1" locked="0"/>
    </xf>
    <xf numFmtId="0" fontId="0" fillId="38" borderId="0" xfId="0" applyFill="1" applyBorder="1" applyAlignment="1" applyProtection="1">
      <alignment horizontal="left"/>
      <protection hidden="1"/>
    </xf>
    <xf numFmtId="0" fontId="9" fillId="38" borderId="0" xfId="0" applyFont="1" applyFill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23" fillId="38" borderId="0" xfId="0" applyFont="1" applyFill="1" applyAlignment="1" applyProtection="1">
      <alignment/>
      <protection hidden="1"/>
    </xf>
    <xf numFmtId="0" fontId="24" fillId="38" borderId="0" xfId="0" applyFont="1" applyFill="1" applyAlignment="1" applyProtection="1">
      <alignment/>
      <protection hidden="1"/>
    </xf>
    <xf numFmtId="1" fontId="24" fillId="38" borderId="0" xfId="0" applyNumberFormat="1" applyFont="1" applyFill="1" applyAlignment="1" applyProtection="1">
      <alignment vertical="center"/>
      <protection hidden="1"/>
    </xf>
    <xf numFmtId="0" fontId="0" fillId="44" borderId="15" xfId="0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189" fontId="1" fillId="0" borderId="20" xfId="0" applyNumberFormat="1" applyFont="1" applyBorder="1" applyAlignment="1" applyProtection="1">
      <alignment horizontal="left"/>
      <protection/>
    </xf>
    <xf numFmtId="0" fontId="0" fillId="38" borderId="0" xfId="0" applyFont="1" applyFill="1" applyAlignment="1" applyProtection="1">
      <alignment vertical="center"/>
      <protection hidden="1"/>
    </xf>
    <xf numFmtId="2" fontId="1" fillId="43" borderId="0" xfId="0" applyNumberFormat="1" applyFont="1" applyFill="1" applyBorder="1" applyAlignment="1" applyProtection="1">
      <alignment horizontal="right"/>
      <protection hidden="1"/>
    </xf>
    <xf numFmtId="203" fontId="1" fillId="43" borderId="11" xfId="0" applyNumberFormat="1" applyFont="1" applyFill="1" applyBorder="1" applyAlignment="1" applyProtection="1">
      <alignment horizontal="right"/>
      <protection hidden="1"/>
    </xf>
    <xf numFmtId="2" fontId="1" fillId="43" borderId="10" xfId="0" applyNumberFormat="1" applyFont="1" applyFill="1" applyBorder="1" applyAlignment="1" applyProtection="1">
      <alignment vertical="center"/>
      <protection hidden="1"/>
    </xf>
    <xf numFmtId="2" fontId="1" fillId="43" borderId="10" xfId="0" applyNumberFormat="1" applyFont="1" applyFill="1" applyBorder="1" applyAlignment="1" applyProtection="1">
      <alignment horizontal="center" vertical="center"/>
      <protection hidden="1"/>
    </xf>
    <xf numFmtId="2" fontId="1" fillId="43" borderId="11" xfId="0" applyNumberFormat="1" applyFont="1" applyFill="1" applyBorder="1" applyAlignment="1" applyProtection="1">
      <alignment horizontal="right"/>
      <protection hidden="1"/>
    </xf>
    <xf numFmtId="203" fontId="1" fillId="43" borderId="10" xfId="0" applyNumberFormat="1" applyFont="1" applyFill="1" applyBorder="1" applyAlignment="1" applyProtection="1">
      <alignment horizontal="right"/>
      <protection hidden="1"/>
    </xf>
    <xf numFmtId="203" fontId="1" fillId="43" borderId="14" xfId="0" applyNumberFormat="1" applyFont="1" applyFill="1" applyBorder="1" applyAlignment="1" applyProtection="1">
      <alignment horizontal="right"/>
      <protection hidden="1"/>
    </xf>
    <xf numFmtId="17" fontId="11" fillId="0" borderId="16" xfId="0" applyNumberFormat="1" applyFont="1" applyBorder="1" applyAlignment="1">
      <alignment/>
    </xf>
    <xf numFmtId="0" fontId="11" fillId="0" borderId="1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2" fontId="0" fillId="38" borderId="0" xfId="0" applyNumberFormat="1" applyFill="1" applyAlignment="1" applyProtection="1">
      <alignment/>
      <protection locked="0"/>
    </xf>
    <xf numFmtId="0" fontId="15" fillId="38" borderId="0" xfId="0" applyFont="1" applyFill="1" applyAlignment="1" applyProtection="1">
      <alignment/>
      <protection hidden="1"/>
    </xf>
    <xf numFmtId="0" fontId="24" fillId="38" borderId="0" xfId="0" applyFont="1" applyFill="1" applyAlignment="1" applyProtection="1">
      <alignment/>
      <protection hidden="1" locked="0"/>
    </xf>
    <xf numFmtId="0" fontId="8" fillId="42" borderId="22" xfId="0" applyFont="1" applyFill="1" applyBorder="1" applyAlignment="1" applyProtection="1">
      <alignment/>
      <protection hidden="1"/>
    </xf>
    <xf numFmtId="0" fontId="0" fillId="44" borderId="17" xfId="0" applyFill="1" applyBorder="1" applyAlignment="1" applyProtection="1">
      <alignment horizontal="left"/>
      <protection hidden="1"/>
    </xf>
    <xf numFmtId="0" fontId="0" fillId="44" borderId="13" xfId="0" applyFill="1" applyBorder="1" applyAlignment="1" applyProtection="1">
      <alignment/>
      <protection hidden="1"/>
    </xf>
    <xf numFmtId="0" fontId="0" fillId="44" borderId="13" xfId="0" applyFill="1" applyBorder="1" applyAlignment="1" applyProtection="1">
      <alignment horizontal="left"/>
      <protection hidden="1"/>
    </xf>
    <xf numFmtId="0" fontId="9" fillId="44" borderId="15" xfId="0" applyFont="1" applyFill="1" applyBorder="1" applyAlignment="1" applyProtection="1">
      <alignment horizontal="left"/>
      <protection hidden="1"/>
    </xf>
    <xf numFmtId="0" fontId="0" fillId="44" borderId="15" xfId="0" applyFill="1" applyBorder="1" applyAlignment="1" applyProtection="1">
      <alignment horizontal="left" vertical="center"/>
      <protection hidden="1"/>
    </xf>
    <xf numFmtId="0" fontId="0" fillId="44" borderId="19" xfId="0" applyFill="1" applyBorder="1" applyAlignment="1" applyProtection="1">
      <alignment/>
      <protection hidden="1"/>
    </xf>
    <xf numFmtId="0" fontId="0" fillId="38" borderId="0" xfId="0" applyFont="1" applyFill="1" applyAlignment="1" applyProtection="1">
      <alignment/>
      <protection hidden="1"/>
    </xf>
    <xf numFmtId="0" fontId="0" fillId="38" borderId="0" xfId="0" applyFont="1" applyFill="1" applyAlignment="1" applyProtection="1">
      <alignment/>
      <protection/>
    </xf>
    <xf numFmtId="0" fontId="0" fillId="38" borderId="0" xfId="0" applyFill="1" applyBorder="1" applyAlignment="1" applyProtection="1">
      <alignment/>
      <protection hidden="1"/>
    </xf>
    <xf numFmtId="0" fontId="15" fillId="44" borderId="13" xfId="0" applyFont="1" applyFill="1" applyBorder="1" applyAlignment="1" applyProtection="1">
      <alignment horizontal="left"/>
      <protection hidden="1"/>
    </xf>
    <xf numFmtId="0" fontId="18" fillId="44" borderId="16" xfId="0" applyFont="1" applyFill="1" applyBorder="1" applyAlignment="1" applyProtection="1">
      <alignment/>
      <protection hidden="1"/>
    </xf>
    <xf numFmtId="0" fontId="15" fillId="44" borderId="15" xfId="0" applyFont="1" applyFill="1" applyBorder="1" applyAlignment="1" applyProtection="1">
      <alignment horizontal="left"/>
      <protection hidden="1"/>
    </xf>
    <xf numFmtId="0" fontId="15" fillId="38" borderId="0" xfId="0" applyFont="1" applyFill="1" applyBorder="1" applyAlignment="1" applyProtection="1">
      <alignment horizontal="left" vertical="top"/>
      <protection hidden="1"/>
    </xf>
    <xf numFmtId="0" fontId="15" fillId="38" borderId="0" xfId="0" applyFont="1" applyFill="1" applyBorder="1" applyAlignment="1" applyProtection="1">
      <alignment horizontal="justify" vertical="top"/>
      <protection hidden="1"/>
    </xf>
    <xf numFmtId="2" fontId="15" fillId="38" borderId="16" xfId="0" applyNumberFormat="1" applyFont="1" applyFill="1" applyBorder="1" applyAlignment="1" applyProtection="1">
      <alignment vertical="center"/>
      <protection hidden="1"/>
    </xf>
    <xf numFmtId="2" fontId="15" fillId="38" borderId="15" xfId="0" applyNumberFormat="1" applyFont="1" applyFill="1" applyBorder="1" applyAlignment="1" applyProtection="1">
      <alignment vertical="center"/>
      <protection hidden="1"/>
    </xf>
    <xf numFmtId="2" fontId="0" fillId="38" borderId="0" xfId="0" applyNumberFormat="1" applyFill="1" applyBorder="1" applyAlignment="1" applyProtection="1">
      <alignment/>
      <protection hidden="1"/>
    </xf>
    <xf numFmtId="0" fontId="15" fillId="38" borderId="12" xfId="0" applyFont="1" applyFill="1" applyBorder="1" applyAlignment="1" applyProtection="1">
      <alignment horizontal="left"/>
      <protection hidden="1"/>
    </xf>
    <xf numFmtId="0" fontId="0" fillId="38" borderId="13" xfId="0" applyFill="1" applyBorder="1" applyAlignment="1" applyProtection="1">
      <alignment horizontal="left"/>
      <protection hidden="1"/>
    </xf>
    <xf numFmtId="0" fontId="2" fillId="38" borderId="15" xfId="0" applyFont="1" applyFill="1" applyBorder="1" applyAlignment="1" applyProtection="1">
      <alignment horizontal="left"/>
      <protection hidden="1" locked="0"/>
    </xf>
    <xf numFmtId="0" fontId="15" fillId="38" borderId="0" xfId="0" applyFont="1" applyFill="1" applyBorder="1" applyAlignment="1" applyProtection="1">
      <alignment/>
      <protection hidden="1"/>
    </xf>
    <xf numFmtId="0" fontId="0" fillId="38" borderId="0" xfId="0" applyFont="1" applyFill="1" applyAlignment="1" applyProtection="1">
      <alignment/>
      <protection hidden="1"/>
    </xf>
    <xf numFmtId="1" fontId="0" fillId="38" borderId="0" xfId="0" applyNumberFormat="1" applyFont="1" applyFill="1" applyAlignment="1" applyProtection="1">
      <alignment/>
      <protection hidden="1"/>
    </xf>
    <xf numFmtId="0" fontId="26" fillId="38" borderId="0" xfId="0" applyFont="1" applyFill="1" applyAlignment="1" applyProtection="1">
      <alignment/>
      <protection/>
    </xf>
    <xf numFmtId="1" fontId="26" fillId="38" borderId="0" xfId="0" applyNumberFormat="1" applyFont="1" applyFill="1" applyAlignment="1" applyProtection="1">
      <alignment vertical="center"/>
      <protection hidden="1"/>
    </xf>
    <xf numFmtId="0" fontId="1" fillId="43" borderId="0" xfId="0" applyFont="1" applyFill="1" applyBorder="1" applyAlignment="1" applyProtection="1">
      <alignment horizontal="left" vertical="center"/>
      <protection hidden="1"/>
    </xf>
    <xf numFmtId="0" fontId="1" fillId="43" borderId="13" xfId="0" applyFont="1" applyFill="1" applyBorder="1" applyAlignment="1" applyProtection="1">
      <alignment horizontal="center" vertical="center"/>
      <protection hidden="1"/>
    </xf>
    <xf numFmtId="0" fontId="1" fillId="43" borderId="20" xfId="0" applyFont="1" applyFill="1" applyBorder="1" applyAlignment="1" applyProtection="1">
      <alignment vertical="center"/>
      <protection hidden="1"/>
    </xf>
    <xf numFmtId="0" fontId="1" fillId="43" borderId="16" xfId="0" applyFont="1" applyFill="1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43" borderId="20" xfId="0" applyFont="1" applyFill="1" applyBorder="1" applyAlignment="1" applyProtection="1">
      <alignment horizontal="right"/>
      <protection hidden="1"/>
    </xf>
    <xf numFmtId="0" fontId="1" fillId="43" borderId="19" xfId="0" applyFont="1" applyFill="1" applyBorder="1" applyAlignment="1" applyProtection="1">
      <alignment horizontal="left"/>
      <protection hidden="1"/>
    </xf>
    <xf numFmtId="0" fontId="1" fillId="43" borderId="19" xfId="0" applyFont="1" applyFill="1" applyBorder="1" applyAlignment="1" applyProtection="1">
      <alignment/>
      <protection hidden="1"/>
    </xf>
    <xf numFmtId="0" fontId="1" fillId="43" borderId="19" xfId="0" applyFont="1" applyFill="1" applyBorder="1" applyAlignment="1" applyProtection="1">
      <alignment horizontal="center"/>
      <protection hidden="1"/>
    </xf>
    <xf numFmtId="0" fontId="1" fillId="43" borderId="20" xfId="0" applyFont="1" applyFill="1" applyBorder="1" applyAlignment="1" applyProtection="1">
      <alignment horizontal="center"/>
      <protection hidden="1"/>
    </xf>
    <xf numFmtId="0" fontId="1" fillId="43" borderId="11" xfId="0" applyFont="1" applyFill="1" applyBorder="1" applyAlignment="1" applyProtection="1">
      <alignment horizontal="right"/>
      <protection hidden="1"/>
    </xf>
    <xf numFmtId="0" fontId="18" fillId="43" borderId="0" xfId="0" applyFont="1" applyFill="1" applyBorder="1" applyAlignment="1" applyProtection="1">
      <alignment horizontal="left"/>
      <protection hidden="1"/>
    </xf>
    <xf numFmtId="0" fontId="1" fillId="43" borderId="0" xfId="0" applyFont="1" applyFill="1" applyBorder="1" applyAlignment="1" applyProtection="1">
      <alignment/>
      <protection hidden="1"/>
    </xf>
    <xf numFmtId="0" fontId="1" fillId="43" borderId="11" xfId="0" applyFont="1" applyFill="1" applyBorder="1" applyAlignment="1" applyProtection="1">
      <alignment/>
      <protection hidden="1"/>
    </xf>
    <xf numFmtId="2" fontId="1" fillId="43" borderId="0" xfId="0" applyNumberFormat="1" applyFont="1" applyFill="1" applyBorder="1" applyAlignment="1" applyProtection="1">
      <alignment/>
      <protection hidden="1"/>
    </xf>
    <xf numFmtId="2" fontId="1" fillId="43" borderId="11" xfId="0" applyNumberFormat="1" applyFont="1" applyFill="1" applyBorder="1" applyAlignment="1" applyProtection="1">
      <alignment/>
      <protection hidden="1"/>
    </xf>
    <xf numFmtId="0" fontId="1" fillId="43" borderId="0" xfId="0" applyFont="1" applyFill="1" applyBorder="1" applyAlignment="1" applyProtection="1">
      <alignment horizontal="center"/>
      <protection hidden="1"/>
    </xf>
    <xf numFmtId="0" fontId="1" fillId="43" borderId="12" xfId="0" applyFont="1" applyFill="1" applyBorder="1" applyAlignment="1" applyProtection="1">
      <alignment horizontal="right"/>
      <protection hidden="1"/>
    </xf>
    <xf numFmtId="0" fontId="1" fillId="43" borderId="13" xfId="0" applyFont="1" applyFill="1" applyBorder="1" applyAlignment="1" applyProtection="1">
      <alignment/>
      <protection hidden="1"/>
    </xf>
    <xf numFmtId="0" fontId="1" fillId="43" borderId="12" xfId="0" applyFont="1" applyFill="1" applyBorder="1" applyAlignment="1" applyProtection="1">
      <alignment/>
      <protection hidden="1"/>
    </xf>
    <xf numFmtId="0" fontId="1" fillId="43" borderId="16" xfId="0" applyFont="1" applyFill="1" applyBorder="1" applyAlignment="1" applyProtection="1">
      <alignment horizontal="right" vertical="center"/>
      <protection hidden="1"/>
    </xf>
    <xf numFmtId="0" fontId="1" fillId="43" borderId="11" xfId="0" applyFont="1" applyFill="1" applyBorder="1" applyAlignment="1" applyProtection="1">
      <alignment horizontal="right" vertical="center"/>
      <protection hidden="1"/>
    </xf>
    <xf numFmtId="0" fontId="1" fillId="43" borderId="11" xfId="0" applyFont="1" applyFill="1" applyBorder="1" applyAlignment="1" applyProtection="1">
      <alignment vertical="center"/>
      <protection hidden="1"/>
    </xf>
    <xf numFmtId="0" fontId="1" fillId="43" borderId="0" xfId="0" applyFont="1" applyFill="1" applyBorder="1" applyAlignment="1" applyProtection="1">
      <alignment horizontal="center" vertical="top"/>
      <protection hidden="1"/>
    </xf>
    <xf numFmtId="0" fontId="16" fillId="43" borderId="0" xfId="0" applyFont="1" applyFill="1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43" borderId="0" xfId="0" applyFont="1" applyFill="1" applyBorder="1" applyAlignment="1" applyProtection="1">
      <alignment horizontal="right" vertical="center"/>
      <protection hidden="1"/>
    </xf>
    <xf numFmtId="0" fontId="1" fillId="43" borderId="0" xfId="0" applyFont="1" applyFill="1" applyBorder="1" applyAlignment="1" applyProtection="1">
      <alignment horizontal="center" vertical="center"/>
      <protection hidden="1"/>
    </xf>
    <xf numFmtId="0" fontId="18" fillId="43" borderId="0" xfId="0" applyFont="1" applyFill="1" applyBorder="1" applyAlignment="1" applyProtection="1">
      <alignment vertical="center"/>
      <protection hidden="1"/>
    </xf>
    <xf numFmtId="0" fontId="1" fillId="43" borderId="10" xfId="0" applyFont="1" applyFill="1" applyBorder="1" applyAlignment="1" applyProtection="1">
      <alignment vertical="center"/>
      <protection hidden="1"/>
    </xf>
    <xf numFmtId="9" fontId="1" fillId="43" borderId="0" xfId="0" applyNumberFormat="1" applyFont="1" applyFill="1" applyBorder="1" applyAlignment="1" applyProtection="1">
      <alignment horizontal="left" vertical="center"/>
      <protection hidden="1"/>
    </xf>
    <xf numFmtId="0" fontId="1" fillId="43" borderId="12" xfId="0" applyFont="1" applyFill="1" applyBorder="1" applyAlignment="1" applyProtection="1">
      <alignment horizontal="right" vertical="center"/>
      <protection hidden="1"/>
    </xf>
    <xf numFmtId="0" fontId="1" fillId="43" borderId="13" xfId="0" applyFont="1" applyFill="1" applyBorder="1" applyAlignment="1" applyProtection="1">
      <alignment vertical="center"/>
      <protection hidden="1"/>
    </xf>
    <xf numFmtId="0" fontId="1" fillId="43" borderId="13" xfId="0" applyFont="1" applyFill="1" applyBorder="1" applyAlignment="1" applyProtection="1">
      <alignment horizontal="left" vertical="center"/>
      <protection hidden="1"/>
    </xf>
    <xf numFmtId="0" fontId="1" fillId="43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196" fontId="1" fillId="43" borderId="0" xfId="0" applyNumberFormat="1" applyFont="1" applyFill="1" applyBorder="1" applyAlignment="1" applyProtection="1">
      <alignment/>
      <protection hidden="1"/>
    </xf>
    <xf numFmtId="0" fontId="16" fillId="43" borderId="0" xfId="0" applyFont="1" applyFill="1" applyBorder="1" applyAlignment="1" applyProtection="1">
      <alignment horizontal="left" vertical="center"/>
      <protection hidden="1"/>
    </xf>
    <xf numFmtId="2" fontId="1" fillId="0" borderId="0" xfId="0" applyNumberFormat="1" applyFont="1" applyAlignment="1" applyProtection="1">
      <alignment/>
      <protection hidden="1"/>
    </xf>
    <xf numFmtId="196" fontId="1" fillId="0" borderId="0" xfId="0" applyNumberFormat="1" applyFont="1" applyAlignment="1" applyProtection="1">
      <alignment/>
      <protection hidden="1"/>
    </xf>
    <xf numFmtId="178" fontId="1" fillId="0" borderId="10" xfId="0" applyNumberFormat="1" applyFont="1" applyBorder="1" applyAlignment="1" applyProtection="1">
      <alignment horizontal="right" vertical="center"/>
      <protection hidden="1"/>
    </xf>
    <xf numFmtId="178" fontId="1" fillId="0" borderId="0" xfId="0" applyNumberFormat="1" applyFont="1" applyAlignment="1" applyProtection="1">
      <alignment/>
      <protection hidden="1"/>
    </xf>
    <xf numFmtId="2" fontId="22" fillId="0" borderId="10" xfId="0" applyNumberFormat="1" applyFont="1" applyBorder="1" applyAlignment="1" applyProtection="1">
      <alignment vertical="center"/>
      <protection hidden="1"/>
    </xf>
    <xf numFmtId="2" fontId="1" fillId="0" borderId="10" xfId="0" applyNumberFormat="1" applyFont="1" applyBorder="1" applyAlignment="1" applyProtection="1">
      <alignment horizontal="right" vertical="center"/>
      <protection hidden="1"/>
    </xf>
    <xf numFmtId="1" fontId="1" fillId="43" borderId="10" xfId="0" applyNumberFormat="1" applyFont="1" applyFill="1" applyBorder="1" applyAlignment="1" applyProtection="1">
      <alignment vertical="center"/>
      <protection hidden="1"/>
    </xf>
    <xf numFmtId="1" fontId="1" fillId="43" borderId="23" xfId="0" applyNumberFormat="1" applyFont="1" applyFill="1" applyBorder="1" applyAlignment="1" applyProtection="1">
      <alignment vertical="center"/>
      <protection hidden="1"/>
    </xf>
    <xf numFmtId="203" fontId="1" fillId="0" borderId="0" xfId="0" applyNumberFormat="1" applyFont="1" applyAlignment="1" applyProtection="1">
      <alignment/>
      <protection hidden="1"/>
    </xf>
    <xf numFmtId="1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20" fillId="43" borderId="0" xfId="0" applyFont="1" applyFill="1" applyBorder="1" applyAlignment="1" applyProtection="1">
      <alignment vertical="center"/>
      <protection hidden="1"/>
    </xf>
    <xf numFmtId="0" fontId="20" fillId="43" borderId="13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40" borderId="15" xfId="0" applyFill="1" applyBorder="1" applyAlignment="1" applyProtection="1">
      <alignment horizontal="center"/>
      <protection/>
    </xf>
    <xf numFmtId="0" fontId="25" fillId="42" borderId="17" xfId="0" applyFont="1" applyFill="1" applyBorder="1" applyAlignment="1" applyProtection="1">
      <alignment horizontal="left"/>
      <protection hidden="1"/>
    </xf>
    <xf numFmtId="0" fontId="21" fillId="43" borderId="0" xfId="0" applyFont="1" applyFill="1" applyAlignment="1" applyProtection="1">
      <alignment horizontal="center"/>
      <protection hidden="1"/>
    </xf>
    <xf numFmtId="0" fontId="1" fillId="43" borderId="11" xfId="0" applyFont="1" applyFill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right"/>
      <protection hidden="1"/>
    </xf>
    <xf numFmtId="0" fontId="1" fillId="43" borderId="20" xfId="0" applyFont="1" applyFill="1" applyBorder="1" applyAlignment="1" applyProtection="1">
      <alignment horizontal="right" vertical="center"/>
      <protection hidden="1"/>
    </xf>
    <xf numFmtId="0" fontId="18" fillId="43" borderId="11" xfId="0" applyFont="1" applyFill="1" applyBorder="1" applyAlignment="1" applyProtection="1">
      <alignment horizontal="left" vertical="center"/>
      <protection hidden="1"/>
    </xf>
    <xf numFmtId="178" fontId="1" fillId="0" borderId="11" xfId="0" applyNumberFormat="1" applyFont="1" applyBorder="1" applyAlignment="1" applyProtection="1">
      <alignment horizontal="right" vertical="center"/>
      <protection hidden="1"/>
    </xf>
    <xf numFmtId="178" fontId="1" fillId="43" borderId="11" xfId="0" applyNumberFormat="1" applyFont="1" applyFill="1" applyBorder="1" applyAlignment="1" applyProtection="1">
      <alignment horizontal="right" vertical="center"/>
      <protection hidden="1"/>
    </xf>
    <xf numFmtId="178" fontId="1" fillId="43" borderId="10" xfId="0" applyNumberFormat="1" applyFont="1" applyFill="1" applyBorder="1" applyAlignment="1" applyProtection="1">
      <alignment vertical="center"/>
      <protection hidden="1"/>
    </xf>
    <xf numFmtId="0" fontId="1" fillId="43" borderId="11" xfId="0" applyFont="1" applyFill="1" applyBorder="1" applyAlignment="1" applyProtection="1">
      <alignment horizontal="center" vertical="top"/>
      <protection hidden="1"/>
    </xf>
    <xf numFmtId="178" fontId="1" fillId="43" borderId="10" xfId="0" applyNumberFormat="1" applyFont="1" applyFill="1" applyBorder="1" applyAlignment="1" applyProtection="1">
      <alignment horizontal="right" vertical="center"/>
      <protection hidden="1"/>
    </xf>
    <xf numFmtId="0" fontId="1" fillId="43" borderId="13" xfId="0" applyFont="1" applyFill="1" applyBorder="1" applyAlignment="1" applyProtection="1">
      <alignment horizontal="center"/>
      <protection hidden="1"/>
    </xf>
    <xf numFmtId="0" fontId="16" fillId="43" borderId="13" xfId="0" applyFont="1" applyFill="1" applyBorder="1" applyAlignment="1" applyProtection="1">
      <alignment horizontal="left"/>
      <protection hidden="1"/>
    </xf>
    <xf numFmtId="203" fontId="17" fillId="43" borderId="12" xfId="0" applyNumberFormat="1" applyFont="1" applyFill="1" applyBorder="1" applyAlignment="1" applyProtection="1">
      <alignment horizontal="center" vertical="center"/>
      <protection hidden="1"/>
    </xf>
    <xf numFmtId="196" fontId="17" fillId="43" borderId="13" xfId="0" applyNumberFormat="1" applyFont="1" applyFill="1" applyBorder="1" applyAlignment="1" applyProtection="1">
      <alignment vertical="center"/>
      <protection hidden="1"/>
    </xf>
    <xf numFmtId="0" fontId="1" fillId="43" borderId="11" xfId="0" applyFont="1" applyFill="1" applyBorder="1" applyAlignment="1" applyProtection="1">
      <alignment horizontal="left" vertical="center"/>
      <protection hidden="1"/>
    </xf>
    <xf numFmtId="0" fontId="18" fillId="43" borderId="19" xfId="0" applyFont="1" applyFill="1" applyBorder="1" applyAlignment="1" applyProtection="1">
      <alignment vertical="center"/>
      <protection hidden="1"/>
    </xf>
    <xf numFmtId="0" fontId="1" fillId="43" borderId="18" xfId="0" applyFont="1" applyFill="1" applyBorder="1" applyAlignment="1" applyProtection="1">
      <alignment vertical="center"/>
      <protection hidden="1"/>
    </xf>
    <xf numFmtId="0" fontId="1" fillId="43" borderId="11" xfId="0" applyFont="1" applyFill="1" applyBorder="1" applyAlignment="1" applyProtection="1">
      <alignment horizontal="center" vertical="center"/>
      <protection hidden="1"/>
    </xf>
    <xf numFmtId="178" fontId="1" fillId="0" borderId="10" xfId="0" applyNumberFormat="1" applyFont="1" applyBorder="1" applyAlignment="1" applyProtection="1">
      <alignment vertical="center"/>
      <protection hidden="1"/>
    </xf>
    <xf numFmtId="179" fontId="1" fillId="0" borderId="10" xfId="0" applyNumberFormat="1" applyFont="1" applyBorder="1" applyAlignment="1" applyProtection="1">
      <alignment vertical="center"/>
      <protection hidden="1"/>
    </xf>
    <xf numFmtId="179" fontId="1" fillId="43" borderId="14" xfId="0" applyNumberFormat="1" applyFont="1" applyFill="1" applyBorder="1" applyAlignment="1" applyProtection="1">
      <alignment horizontal="right" vertical="center"/>
      <protection hidden="1"/>
    </xf>
    <xf numFmtId="0" fontId="1" fillId="43" borderId="16" xfId="0" applyFont="1" applyFill="1" applyBorder="1" applyAlignment="1" applyProtection="1">
      <alignment horizontal="center" vertical="center"/>
      <protection hidden="1"/>
    </xf>
    <xf numFmtId="0" fontId="1" fillId="43" borderId="12" xfId="0" applyFont="1" applyFill="1" applyBorder="1" applyAlignment="1" applyProtection="1">
      <alignment horizontal="center" vertical="center"/>
      <protection hidden="1"/>
    </xf>
    <xf numFmtId="179" fontId="1" fillId="0" borderId="20" xfId="0" applyNumberFormat="1" applyFont="1" applyBorder="1" applyAlignment="1" applyProtection="1">
      <alignment horizontal="right" vertical="center"/>
      <protection hidden="1"/>
    </xf>
    <xf numFmtId="179" fontId="1" fillId="0" borderId="18" xfId="0" applyNumberFormat="1" applyFont="1" applyBorder="1" applyAlignment="1" applyProtection="1">
      <alignment horizontal="right" vertical="center"/>
      <protection hidden="1"/>
    </xf>
    <xf numFmtId="179" fontId="1" fillId="0" borderId="11" xfId="0" applyNumberFormat="1" applyFont="1" applyBorder="1" applyAlignment="1" applyProtection="1">
      <alignment horizontal="right" vertical="center"/>
      <protection hidden="1"/>
    </xf>
    <xf numFmtId="179" fontId="1" fillId="0" borderId="10" xfId="0" applyNumberFormat="1" applyFont="1" applyBorder="1" applyAlignment="1" applyProtection="1">
      <alignment horizontal="right" vertical="center"/>
      <protection hidden="1"/>
    </xf>
    <xf numFmtId="179" fontId="1" fillId="0" borderId="12" xfId="0" applyNumberFormat="1" applyFont="1" applyBorder="1" applyAlignment="1" applyProtection="1">
      <alignment horizontal="right" vertical="center"/>
      <protection hidden="1"/>
    </xf>
    <xf numFmtId="179" fontId="1" fillId="0" borderId="14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179" fontId="1" fillId="0" borderId="11" xfId="0" applyNumberFormat="1" applyFont="1" applyBorder="1" applyAlignment="1" applyProtection="1">
      <alignment horizontal="right" vertical="top"/>
      <protection hidden="1"/>
    </xf>
    <xf numFmtId="179" fontId="1" fillId="0" borderId="10" xfId="0" applyNumberFormat="1" applyFont="1" applyBorder="1" applyAlignment="1" applyProtection="1">
      <alignment horizontal="right" vertical="top"/>
      <protection hidden="1"/>
    </xf>
    <xf numFmtId="0" fontId="19" fillId="43" borderId="20" xfId="0" applyFont="1" applyFill="1" applyBorder="1" applyAlignment="1" applyProtection="1">
      <alignment horizontal="left" vertical="center"/>
      <protection hidden="1"/>
    </xf>
    <xf numFmtId="0" fontId="19" fillId="43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78" fontId="1" fillId="0" borderId="0" xfId="0" applyNumberFormat="1" applyFont="1" applyBorder="1" applyAlignment="1" applyProtection="1">
      <alignment horizontal="right" vertical="center"/>
      <protection hidden="1"/>
    </xf>
    <xf numFmtId="203" fontId="1" fillId="43" borderId="0" xfId="0" applyNumberFormat="1" applyFont="1" applyFill="1" applyBorder="1" applyAlignment="1" applyProtection="1">
      <alignment horizontal="right"/>
      <protection hidden="1"/>
    </xf>
    <xf numFmtId="0" fontId="20" fillId="43" borderId="11" xfId="0" applyFont="1" applyFill="1" applyBorder="1" applyAlignment="1" applyProtection="1">
      <alignment horizontal="center" vertical="center"/>
      <protection hidden="1"/>
    </xf>
    <xf numFmtId="178" fontId="1" fillId="43" borderId="11" xfId="0" applyNumberFormat="1" applyFont="1" applyFill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/>
      <protection hidden="1"/>
    </xf>
    <xf numFmtId="178" fontId="1" fillId="0" borderId="11" xfId="0" applyNumberFormat="1" applyFont="1" applyBorder="1" applyAlignment="1" applyProtection="1">
      <alignment vertical="center"/>
      <protection hidden="1"/>
    </xf>
    <xf numFmtId="196" fontId="1" fillId="0" borderId="11" xfId="0" applyNumberFormat="1" applyFont="1" applyBorder="1" applyAlignment="1" applyProtection="1">
      <alignment/>
      <protection hidden="1"/>
    </xf>
    <xf numFmtId="179" fontId="1" fillId="0" borderId="11" xfId="0" applyNumberFormat="1" applyFont="1" applyBorder="1" applyAlignment="1" applyProtection="1">
      <alignment vertical="center"/>
      <protection hidden="1"/>
    </xf>
    <xf numFmtId="2" fontId="1" fillId="43" borderId="11" xfId="0" applyNumberFormat="1" applyFont="1" applyFill="1" applyBorder="1" applyAlignment="1" applyProtection="1">
      <alignment vertical="center"/>
      <protection hidden="1"/>
    </xf>
    <xf numFmtId="2" fontId="1" fillId="43" borderId="11" xfId="0" applyNumberFormat="1" applyFont="1" applyFill="1" applyBorder="1" applyAlignment="1" applyProtection="1">
      <alignment horizontal="center" vertical="center"/>
      <protection hidden="1"/>
    </xf>
    <xf numFmtId="179" fontId="1" fillId="43" borderId="11" xfId="0" applyNumberFormat="1" applyFont="1" applyFill="1" applyBorder="1" applyAlignment="1" applyProtection="1">
      <alignment horizontal="right" vertical="center"/>
      <protection hidden="1"/>
    </xf>
    <xf numFmtId="9" fontId="22" fillId="43" borderId="0" xfId="0" applyNumberFormat="1" applyFont="1" applyFill="1" applyBorder="1" applyAlignment="1" applyProtection="1">
      <alignment horizontal="center" vertical="center"/>
      <protection hidden="1"/>
    </xf>
    <xf numFmtId="178" fontId="18" fillId="43" borderId="11" xfId="0" applyNumberFormat="1" applyFont="1" applyFill="1" applyBorder="1" applyAlignment="1" applyProtection="1" quotePrefix="1">
      <alignment horizontal="right" vertical="center"/>
      <protection hidden="1"/>
    </xf>
    <xf numFmtId="179" fontId="1" fillId="0" borderId="0" xfId="0" applyNumberFormat="1" applyFont="1" applyAlignment="1" applyProtection="1">
      <alignment/>
      <protection hidden="1"/>
    </xf>
    <xf numFmtId="0" fontId="18" fillId="43" borderId="11" xfId="0" applyFont="1" applyFill="1" applyBorder="1" applyAlignment="1" applyProtection="1">
      <alignment horizontal="left" vertical="top"/>
      <protection hidden="1"/>
    </xf>
    <xf numFmtId="0" fontId="18" fillId="43" borderId="12" xfId="0" applyFont="1" applyFill="1" applyBorder="1" applyAlignment="1" applyProtection="1">
      <alignment horizontal="left" vertical="top"/>
      <protection hidden="1"/>
    </xf>
    <xf numFmtId="1" fontId="0" fillId="38" borderId="0" xfId="0" applyNumberFormat="1" applyFont="1" applyFill="1" applyAlignment="1" applyProtection="1">
      <alignment vertical="center"/>
      <protection hidden="1"/>
    </xf>
    <xf numFmtId="0" fontId="30" fillId="43" borderId="16" xfId="0" applyFont="1" applyFill="1" applyBorder="1" applyAlignment="1" applyProtection="1">
      <alignment horizontal="left" vertical="center"/>
      <protection hidden="1"/>
    </xf>
    <xf numFmtId="0" fontId="30" fillId="43" borderId="15" xfId="0" applyFont="1" applyFill="1" applyBorder="1" applyAlignment="1" applyProtection="1">
      <alignment horizontal="left" vertical="center"/>
      <protection hidden="1"/>
    </xf>
    <xf numFmtId="0" fontId="30" fillId="43" borderId="17" xfId="0" applyFont="1" applyFill="1" applyBorder="1" applyAlignment="1" applyProtection="1">
      <alignment horizontal="left" vertical="center"/>
      <protection hidden="1"/>
    </xf>
    <xf numFmtId="0" fontId="30" fillId="43" borderId="12" xfId="0" applyFont="1" applyFill="1" applyBorder="1" applyAlignment="1" applyProtection="1">
      <alignment horizontal="left" vertical="center"/>
      <protection hidden="1"/>
    </xf>
    <xf numFmtId="0" fontId="30" fillId="43" borderId="13" xfId="0" applyFont="1" applyFill="1" applyBorder="1" applyAlignment="1" applyProtection="1">
      <alignment horizontal="left" vertical="center"/>
      <protection hidden="1"/>
    </xf>
    <xf numFmtId="0" fontId="30" fillId="43" borderId="14" xfId="0" applyFont="1" applyFill="1" applyBorder="1" applyAlignment="1" applyProtection="1">
      <alignment horizontal="left" vertical="center"/>
      <protection hidden="1"/>
    </xf>
    <xf numFmtId="0" fontId="30" fillId="43" borderId="11" xfId="0" applyFont="1" applyFill="1" applyBorder="1" applyAlignment="1" applyProtection="1">
      <alignment horizontal="left" vertical="center"/>
      <protection hidden="1"/>
    </xf>
    <xf numFmtId="0" fontId="30" fillId="43" borderId="0" xfId="0" applyFont="1" applyFill="1" applyBorder="1" applyAlignment="1" applyProtection="1">
      <alignment horizontal="left" vertical="center"/>
      <protection hidden="1"/>
    </xf>
    <xf numFmtId="0" fontId="30" fillId="43" borderId="24" xfId="0" applyFont="1" applyFill="1" applyBorder="1" applyAlignment="1" applyProtection="1">
      <alignment horizontal="right" vertical="center"/>
      <protection hidden="1"/>
    </xf>
    <xf numFmtId="0" fontId="30" fillId="43" borderId="22" xfId="0" applyFont="1" applyFill="1" applyBorder="1" applyAlignment="1" applyProtection="1">
      <alignment horizontal="right" vertical="center"/>
      <protection hidden="1"/>
    </xf>
    <xf numFmtId="0" fontId="30" fillId="43" borderId="23" xfId="0" applyFont="1" applyFill="1" applyBorder="1" applyAlignment="1" applyProtection="1">
      <alignment horizontal="right" vertical="center"/>
      <protection hidden="1"/>
    </xf>
    <xf numFmtId="9" fontId="30" fillId="43" borderId="13" xfId="0" applyNumberFormat="1" applyFont="1" applyFill="1" applyBorder="1" applyAlignment="1" applyProtection="1">
      <alignment horizontal="left" vertical="center"/>
      <protection hidden="1"/>
    </xf>
    <xf numFmtId="1" fontId="30" fillId="43" borderId="22" xfId="0" applyNumberFormat="1" applyFont="1" applyFill="1" applyBorder="1" applyAlignment="1" applyProtection="1">
      <alignment horizontal="right" vertical="center"/>
      <protection hidden="1"/>
    </xf>
    <xf numFmtId="9" fontId="30" fillId="43" borderId="0" xfId="0" applyNumberFormat="1" applyFont="1" applyFill="1" applyBorder="1" applyAlignment="1" applyProtection="1">
      <alignment horizontal="left" vertical="center"/>
      <protection hidden="1"/>
    </xf>
    <xf numFmtId="1" fontId="30" fillId="43" borderId="24" xfId="0" applyNumberFormat="1" applyFont="1" applyFill="1" applyBorder="1" applyAlignment="1" applyProtection="1">
      <alignment horizontal="right" vertical="center"/>
      <protection hidden="1"/>
    </xf>
    <xf numFmtId="1" fontId="30" fillId="43" borderId="23" xfId="0" applyNumberFormat="1" applyFont="1" applyFill="1" applyBorder="1" applyAlignment="1" applyProtection="1">
      <alignment horizontal="right" vertical="center"/>
      <protection hidden="1"/>
    </xf>
    <xf numFmtId="0" fontId="30" fillId="43" borderId="23" xfId="0" applyFont="1" applyFill="1" applyBorder="1" applyAlignment="1" applyProtection="1">
      <alignment/>
      <protection hidden="1"/>
    </xf>
    <xf numFmtId="0" fontId="31" fillId="43" borderId="20" xfId="0" applyFont="1" applyFill="1" applyBorder="1" applyAlignment="1" applyProtection="1">
      <alignment horizontal="left" vertical="center"/>
      <protection hidden="1"/>
    </xf>
    <xf numFmtId="0" fontId="30" fillId="43" borderId="19" xfId="0" applyFont="1" applyFill="1" applyBorder="1" applyAlignment="1" applyProtection="1">
      <alignment horizontal="left" vertical="center"/>
      <protection hidden="1"/>
    </xf>
    <xf numFmtId="0" fontId="30" fillId="43" borderId="18" xfId="0" applyFont="1" applyFill="1" applyBorder="1" applyAlignment="1" applyProtection="1">
      <alignment horizontal="left" vertical="center"/>
      <protection hidden="1"/>
    </xf>
    <xf numFmtId="0" fontId="30" fillId="43" borderId="11" xfId="0" applyFont="1" applyFill="1" applyBorder="1" applyAlignment="1" applyProtection="1">
      <alignment/>
      <protection hidden="1"/>
    </xf>
    <xf numFmtId="0" fontId="30" fillId="43" borderId="0" xfId="0" applyFont="1" applyFill="1" applyBorder="1" applyAlignment="1" applyProtection="1">
      <alignment/>
      <protection hidden="1"/>
    </xf>
    <xf numFmtId="0" fontId="30" fillId="43" borderId="10" xfId="0" applyFont="1" applyFill="1" applyBorder="1" applyAlignment="1" applyProtection="1">
      <alignment/>
      <protection hidden="1"/>
    </xf>
    <xf numFmtId="0" fontId="31" fillId="43" borderId="12" xfId="0" applyFont="1" applyFill="1" applyBorder="1" applyAlignment="1" applyProtection="1">
      <alignment horizontal="left" vertical="center"/>
      <protection hidden="1"/>
    </xf>
    <xf numFmtId="0" fontId="0" fillId="40" borderId="16" xfId="0" applyFill="1" applyBorder="1" applyAlignment="1" applyProtection="1">
      <alignment horizontal="left"/>
      <protection/>
    </xf>
    <xf numFmtId="2" fontId="0" fillId="38" borderId="0" xfId="0" applyNumberFormat="1" applyFill="1" applyAlignment="1" applyProtection="1">
      <alignment/>
      <protection hidden="1"/>
    </xf>
    <xf numFmtId="0" fontId="25" fillId="42" borderId="21" xfId="0" applyFont="1" applyFill="1" applyBorder="1" applyAlignment="1" applyProtection="1">
      <alignment horizontal="left"/>
      <protection hidden="1" locked="0"/>
    </xf>
    <xf numFmtId="2" fontId="0" fillId="38" borderId="0" xfId="0" applyNumberFormat="1" applyFont="1" applyFill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179" fontId="1" fillId="43" borderId="10" xfId="0" applyNumberFormat="1" applyFont="1" applyFill="1" applyBorder="1" applyAlignment="1" applyProtection="1">
      <alignment horizontal="right" vertical="center"/>
      <protection hidden="1"/>
    </xf>
    <xf numFmtId="2" fontId="15" fillId="38" borderId="17" xfId="0" applyNumberFormat="1" applyFont="1" applyFill="1" applyBorder="1" applyAlignment="1" applyProtection="1">
      <alignment horizontal="left" vertical="center"/>
      <protection hidden="1"/>
    </xf>
    <xf numFmtId="0" fontId="1" fillId="0" borderId="19" xfId="0" applyFont="1" applyBorder="1" applyAlignment="1" applyProtection="1">
      <alignment/>
      <protection hidden="1"/>
    </xf>
    <xf numFmtId="0" fontId="18" fillId="0" borderId="11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179" fontId="1" fillId="0" borderId="17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180" fontId="4" fillId="0" borderId="0" xfId="0" applyNumberFormat="1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15" fillId="42" borderId="21" xfId="0" applyFont="1" applyFill="1" applyBorder="1" applyAlignment="1" applyProtection="1">
      <alignment horizontal="left" vertical="top"/>
      <protection hidden="1"/>
    </xf>
    <xf numFmtId="0" fontId="15" fillId="44" borderId="17" xfId="0" applyFont="1" applyFill="1" applyBorder="1" applyAlignment="1" applyProtection="1">
      <alignment horizontal="right" vertical="top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8" fillId="44" borderId="16" xfId="0" applyFont="1" applyFill="1" applyBorder="1" applyAlignment="1" applyProtection="1">
      <alignment horizontal="left"/>
      <protection hidden="1"/>
    </xf>
    <xf numFmtId="0" fontId="18" fillId="44" borderId="16" xfId="0" applyFont="1" applyFill="1" applyBorder="1" applyAlignment="1" applyProtection="1">
      <alignment horizontal="right"/>
      <protection hidden="1"/>
    </xf>
    <xf numFmtId="0" fontId="36" fillId="44" borderId="16" xfId="0" applyFont="1" applyFill="1" applyBorder="1" applyAlignment="1" applyProtection="1">
      <alignment/>
      <protection hidden="1"/>
    </xf>
    <xf numFmtId="0" fontId="4" fillId="38" borderId="0" xfId="0" applyFont="1" applyFill="1" applyAlignment="1" applyProtection="1">
      <alignment/>
      <protection hidden="1"/>
    </xf>
    <xf numFmtId="0" fontId="37" fillId="44" borderId="16" xfId="0" applyFont="1" applyFill="1" applyBorder="1" applyAlignment="1" applyProtection="1">
      <alignment/>
      <protection hidden="1"/>
    </xf>
    <xf numFmtId="0" fontId="4" fillId="44" borderId="17" xfId="0" applyFont="1" applyFill="1" applyBorder="1" applyAlignment="1" applyProtection="1">
      <alignment/>
      <protection hidden="1"/>
    </xf>
    <xf numFmtId="0" fontId="37" fillId="44" borderId="16" xfId="0" applyFont="1" applyFill="1" applyBorder="1" applyAlignment="1" applyProtection="1">
      <alignment horizontal="right"/>
      <protection hidden="1"/>
    </xf>
    <xf numFmtId="0" fontId="37" fillId="45" borderId="21" xfId="0" applyFont="1" applyFill="1" applyBorder="1" applyAlignment="1" applyProtection="1">
      <alignment horizontal="left"/>
      <protection hidden="1" locked="0"/>
    </xf>
    <xf numFmtId="2" fontId="37" fillId="46" borderId="21" xfId="0" applyNumberFormat="1" applyFont="1" applyFill="1" applyBorder="1" applyAlignment="1" applyProtection="1">
      <alignment/>
      <protection hidden="1"/>
    </xf>
    <xf numFmtId="0" fontId="37" fillId="45" borderId="24" xfId="0" applyFont="1" applyFill="1" applyBorder="1" applyAlignment="1" applyProtection="1">
      <alignment horizontal="left"/>
      <protection hidden="1" locked="0"/>
    </xf>
    <xf numFmtId="2" fontId="37" fillId="36" borderId="17" xfId="0" applyNumberFormat="1" applyFont="1" applyFill="1" applyBorder="1" applyAlignment="1" applyProtection="1">
      <alignment/>
      <protection hidden="1"/>
    </xf>
    <xf numFmtId="0" fontId="38" fillId="0" borderId="0" xfId="0" applyFont="1" applyAlignment="1" applyProtection="1">
      <alignment horizontal="left"/>
      <protection/>
    </xf>
    <xf numFmtId="0" fontId="0" fillId="44" borderId="13" xfId="0" applyFill="1" applyBorder="1" applyAlignment="1" applyProtection="1">
      <alignment/>
      <protection hidden="1"/>
    </xf>
    <xf numFmtId="2" fontId="15" fillId="44" borderId="15" xfId="0" applyNumberFormat="1" applyFont="1" applyFill="1" applyBorder="1" applyAlignment="1" applyProtection="1">
      <alignment vertical="center"/>
      <protection hidden="1"/>
    </xf>
    <xf numFmtId="2" fontId="37" fillId="44" borderId="17" xfId="0" applyNumberFormat="1" applyFont="1" applyFill="1" applyBorder="1" applyAlignment="1" applyProtection="1">
      <alignment horizontal="left" vertical="center"/>
      <protection hidden="1"/>
    </xf>
    <xf numFmtId="1" fontId="1" fillId="0" borderId="0" xfId="0" applyNumberFormat="1" applyFont="1" applyBorder="1" applyAlignment="1" applyProtection="1">
      <alignment/>
      <protection/>
    </xf>
    <xf numFmtId="0" fontId="18" fillId="0" borderId="0" xfId="0" applyFont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0" fillId="0" borderId="25" xfId="0" applyBorder="1" applyAlignment="1" applyProtection="1">
      <alignment wrapText="1"/>
      <protection hidden="1"/>
    </xf>
    <xf numFmtId="0" fontId="0" fillId="0" borderId="26" xfId="0" applyBorder="1" applyAlignment="1" applyProtection="1">
      <alignment wrapText="1"/>
      <protection hidden="1"/>
    </xf>
    <xf numFmtId="0" fontId="11" fillId="0" borderId="27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1" fillId="0" borderId="28" xfId="0" applyFont="1" applyBorder="1" applyAlignment="1" applyProtection="1">
      <alignment/>
      <protection hidden="1"/>
    </xf>
    <xf numFmtId="0" fontId="39" fillId="0" borderId="26" xfId="0" applyFont="1" applyBorder="1" applyAlignment="1" applyProtection="1">
      <alignment wrapText="1"/>
      <protection hidden="1"/>
    </xf>
    <xf numFmtId="0" fontId="39" fillId="0" borderId="29" xfId="0" applyFont="1" applyBorder="1" applyAlignment="1" applyProtection="1">
      <alignment wrapText="1"/>
      <protection hidden="1"/>
    </xf>
    <xf numFmtId="0" fontId="39" fillId="0" borderId="0" xfId="0" applyFont="1" applyBorder="1" applyAlignment="1" applyProtection="1">
      <alignment wrapText="1"/>
      <protection hidden="1"/>
    </xf>
    <xf numFmtId="178" fontId="1" fillId="43" borderId="14" xfId="0" applyNumberFormat="1" applyFont="1" applyFill="1" applyBorder="1" applyAlignment="1" applyProtection="1">
      <alignment horizontal="right" vertical="center"/>
      <protection hidden="1"/>
    </xf>
    <xf numFmtId="178" fontId="1" fillId="43" borderId="12" xfId="0" applyNumberFormat="1" applyFont="1" applyFill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right" vertical="center"/>
      <protection hidden="1"/>
    </xf>
    <xf numFmtId="0" fontId="1" fillId="43" borderId="20" xfId="0" applyFont="1" applyFill="1" applyBorder="1" applyAlignment="1" applyProtection="1">
      <alignment horizontal="center" vertical="center"/>
      <protection hidden="1"/>
    </xf>
    <xf numFmtId="178" fontId="1" fillId="43" borderId="18" xfId="0" applyNumberFormat="1" applyFont="1" applyFill="1" applyBorder="1" applyAlignment="1" applyProtection="1">
      <alignment horizontal="right" vertical="center"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vertical="top"/>
      <protection hidden="1"/>
    </xf>
    <xf numFmtId="1" fontId="1" fillId="0" borderId="0" xfId="0" applyNumberFormat="1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vertical="top"/>
      <protection hidden="1"/>
    </xf>
    <xf numFmtId="1" fontId="1" fillId="0" borderId="0" xfId="0" applyNumberFormat="1" applyFont="1" applyBorder="1" applyAlignment="1" applyProtection="1">
      <alignment vertical="center"/>
      <protection hidden="1"/>
    </xf>
    <xf numFmtId="0" fontId="40" fillId="0" borderId="0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 horizontal="left" vertical="top"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38" borderId="0" xfId="0" applyFont="1" applyFill="1" applyAlignment="1" applyProtection="1">
      <alignment/>
      <protection hidden="1" locked="0"/>
    </xf>
    <xf numFmtId="0" fontId="18" fillId="38" borderId="0" xfId="0" applyFont="1" applyFill="1" applyBorder="1" applyAlignment="1" applyProtection="1">
      <alignment/>
      <protection hidden="1"/>
    </xf>
    <xf numFmtId="0" fontId="10" fillId="0" borderId="30" xfId="0" applyFont="1" applyBorder="1" applyAlignment="1" applyProtection="1">
      <alignment horizontal="center"/>
      <protection/>
    </xf>
    <xf numFmtId="0" fontId="37" fillId="45" borderId="24" xfId="0" applyFont="1" applyFill="1" applyBorder="1" applyAlignment="1" applyProtection="1">
      <alignment horizontal="left"/>
      <protection hidden="1"/>
    </xf>
    <xf numFmtId="0" fontId="2" fillId="38" borderId="0" xfId="0" applyFont="1" applyFill="1" applyBorder="1" applyAlignment="1" applyProtection="1">
      <alignment horizontal="left" vertical="top"/>
      <protection hidden="1"/>
    </xf>
    <xf numFmtId="0" fontId="2" fillId="36" borderId="21" xfId="0" applyFont="1" applyFill="1" applyBorder="1" applyAlignment="1" applyProtection="1">
      <alignment horizontal="center"/>
      <protection/>
    </xf>
    <xf numFmtId="0" fontId="2" fillId="45" borderId="21" xfId="0" applyFont="1" applyFill="1" applyBorder="1" applyAlignment="1" applyProtection="1">
      <alignment/>
      <protection/>
    </xf>
    <xf numFmtId="0" fontId="0" fillId="43" borderId="13" xfId="0" applyFill="1" applyBorder="1" applyAlignment="1" applyProtection="1">
      <alignment/>
      <protection hidden="1"/>
    </xf>
    <xf numFmtId="0" fontId="0" fillId="43" borderId="14" xfId="0" applyFill="1" applyBorder="1" applyAlignment="1" applyProtection="1">
      <alignment/>
      <protection hidden="1"/>
    </xf>
    <xf numFmtId="0" fontId="0" fillId="38" borderId="13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42" fillId="44" borderId="16" xfId="0" applyFont="1" applyFill="1" applyBorder="1" applyAlignment="1" applyProtection="1">
      <alignment horizontal="left"/>
      <protection hidden="1"/>
    </xf>
    <xf numFmtId="0" fontId="1" fillId="43" borderId="12" xfId="0" applyFont="1" applyFill="1" applyBorder="1" applyAlignment="1" applyProtection="1">
      <alignment horizontal="center" vertical="top"/>
      <protection hidden="1"/>
    </xf>
    <xf numFmtId="196" fontId="1" fillId="0" borderId="14" xfId="0" applyNumberFormat="1" applyFont="1" applyBorder="1" applyAlignment="1" applyProtection="1">
      <alignment/>
      <protection hidden="1"/>
    </xf>
    <xf numFmtId="0" fontId="1" fillId="43" borderId="16" xfId="0" applyFont="1" applyFill="1" applyBorder="1" applyAlignment="1" applyProtection="1">
      <alignment horizontal="center"/>
      <protection hidden="1"/>
    </xf>
    <xf numFmtId="0" fontId="37" fillId="45" borderId="21" xfId="0" applyFont="1" applyFill="1" applyBorder="1" applyAlignment="1" applyProtection="1">
      <alignment horizontal="right"/>
      <protection hidden="1" locked="0"/>
    </xf>
    <xf numFmtId="0" fontId="37" fillId="45" borderId="24" xfId="0" applyFont="1" applyFill="1" applyBorder="1" applyAlignment="1" applyProtection="1">
      <alignment horizontal="right"/>
      <protection hidden="1" locked="0"/>
    </xf>
    <xf numFmtId="0" fontId="8" fillId="45" borderId="21" xfId="0" applyFont="1" applyFill="1" applyBorder="1" applyAlignment="1" applyProtection="1">
      <alignment horizontal="right" vertical="top"/>
      <protection hidden="1" locked="0"/>
    </xf>
    <xf numFmtId="0" fontId="8" fillId="45" borderId="21" xfId="0" applyFont="1" applyFill="1" applyBorder="1" applyAlignment="1" applyProtection="1">
      <alignment/>
      <protection hidden="1" locked="0"/>
    </xf>
    <xf numFmtId="0" fontId="1" fillId="43" borderId="0" xfId="0" applyFont="1" applyFill="1" applyBorder="1" applyAlignment="1" applyProtection="1">
      <alignment horizontal="left" vertical="center"/>
      <protection hidden="1" locked="0"/>
    </xf>
    <xf numFmtId="0" fontId="1" fillId="0" borderId="21" xfId="0" applyFont="1" applyBorder="1" applyAlignment="1" applyProtection="1">
      <alignment vertical="center"/>
      <protection hidden="1" locked="0"/>
    </xf>
    <xf numFmtId="0" fontId="37" fillId="44" borderId="16" xfId="0" applyFont="1" applyFill="1" applyBorder="1" applyAlignment="1" applyProtection="1">
      <alignment horizontal="left"/>
      <protection hidden="1"/>
    </xf>
    <xf numFmtId="1" fontId="11" fillId="0" borderId="11" xfId="0" applyNumberFormat="1" applyFont="1" applyBorder="1" applyAlignment="1">
      <alignment/>
    </xf>
    <xf numFmtId="0" fontId="37" fillId="44" borderId="21" xfId="0" applyFont="1" applyFill="1" applyBorder="1" applyAlignment="1" applyProtection="1">
      <alignment horizontal="left"/>
      <protection hidden="1"/>
    </xf>
    <xf numFmtId="9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 horizontal="right"/>
    </xf>
    <xf numFmtId="0" fontId="21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1" fontId="1" fillId="0" borderId="21" xfId="0" applyNumberFormat="1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179" fontId="1" fillId="43" borderId="18" xfId="0" applyNumberFormat="1" applyFont="1" applyFill="1" applyBorder="1" applyAlignment="1" applyProtection="1">
      <alignment horizontal="right" vertical="center"/>
      <protection hidden="1"/>
    </xf>
    <xf numFmtId="0" fontId="18" fillId="43" borderId="13" xfId="0" applyFont="1" applyFill="1" applyBorder="1" applyAlignment="1" applyProtection="1">
      <alignment horizontal="left" vertical="center"/>
      <protection hidden="1"/>
    </xf>
    <xf numFmtId="2" fontId="1" fillId="0" borderId="24" xfId="0" applyNumberFormat="1" applyFont="1" applyBorder="1" applyAlignment="1" applyProtection="1">
      <alignment horizontal="right" vertical="center"/>
      <protection hidden="1" locked="0"/>
    </xf>
    <xf numFmtId="2" fontId="1" fillId="0" borderId="21" xfId="0" applyNumberFormat="1" applyFont="1" applyBorder="1" applyAlignment="1" applyProtection="1">
      <alignment horizontal="right" vertical="center"/>
      <protection hidden="1"/>
    </xf>
    <xf numFmtId="0" fontId="18" fillId="43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locked="0"/>
    </xf>
    <xf numFmtId="1" fontId="4" fillId="45" borderId="21" xfId="0" applyNumberFormat="1" applyFont="1" applyFill="1" applyBorder="1" applyAlignment="1" applyProtection="1">
      <alignment horizontal="right"/>
      <protection hidden="1" locked="0"/>
    </xf>
    <xf numFmtId="0" fontId="30" fillId="43" borderId="15" xfId="0" applyFont="1" applyFill="1" applyBorder="1" applyAlignment="1" applyProtection="1">
      <alignment horizontal="left" vertical="center" indent="3"/>
      <protection hidden="1"/>
    </xf>
    <xf numFmtId="0" fontId="0" fillId="43" borderId="22" xfId="0" applyFill="1" applyBorder="1" applyAlignment="1" applyProtection="1">
      <alignment/>
      <protection hidden="1"/>
    </xf>
    <xf numFmtId="0" fontId="30" fillId="43" borderId="20" xfId="0" applyFont="1" applyFill="1" applyBorder="1" applyAlignment="1" applyProtection="1">
      <alignment horizontal="left" vertical="center"/>
      <protection hidden="1"/>
    </xf>
    <xf numFmtId="0" fontId="0" fillId="43" borderId="12" xfId="0" applyFill="1" applyBorder="1" applyAlignment="1" applyProtection="1">
      <alignment/>
      <protection hidden="1"/>
    </xf>
    <xf numFmtId="0" fontId="18" fillId="44" borderId="12" xfId="0" applyFont="1" applyFill="1" applyBorder="1" applyAlignment="1" applyProtection="1">
      <alignment horizontal="left"/>
      <protection hidden="1"/>
    </xf>
    <xf numFmtId="0" fontId="18" fillId="44" borderId="31" xfId="0" applyFont="1" applyFill="1" applyBorder="1" applyAlignment="1" applyProtection="1">
      <alignment/>
      <protection hidden="1"/>
    </xf>
    <xf numFmtId="0" fontId="18" fillId="44" borderId="32" xfId="0" applyFont="1" applyFill="1" applyBorder="1" applyAlignment="1" applyProtection="1">
      <alignment/>
      <protection hidden="1"/>
    </xf>
    <xf numFmtId="0" fontId="18" fillId="44" borderId="32" xfId="0" applyFont="1" applyFill="1" applyBorder="1" applyAlignment="1" applyProtection="1">
      <alignment horizontal="left"/>
      <protection hidden="1"/>
    </xf>
    <xf numFmtId="0" fontId="18" fillId="44" borderId="32" xfId="0" applyFont="1" applyFill="1" applyBorder="1" applyAlignment="1" applyProtection="1">
      <alignment/>
      <protection hidden="1"/>
    </xf>
    <xf numFmtId="0" fontId="18" fillId="44" borderId="33" xfId="0" applyFont="1" applyFill="1" applyBorder="1" applyAlignment="1" applyProtection="1">
      <alignment horizontal="left"/>
      <protection hidden="1"/>
    </xf>
    <xf numFmtId="0" fontId="0" fillId="44" borderId="34" xfId="0" applyFill="1" applyBorder="1" applyAlignment="1" applyProtection="1">
      <alignment horizontal="left"/>
      <protection hidden="1"/>
    </xf>
    <xf numFmtId="0" fontId="37" fillId="45" borderId="16" xfId="0" applyFont="1" applyFill="1" applyBorder="1" applyAlignment="1" applyProtection="1">
      <alignment horizontal="left" vertical="center"/>
      <protection hidden="1"/>
    </xf>
    <xf numFmtId="0" fontId="37" fillId="45" borderId="17" xfId="0" applyFont="1" applyFill="1" applyBorder="1" applyAlignment="1" applyProtection="1">
      <alignment horizontal="left" vertical="top"/>
      <protection hidden="1"/>
    </xf>
    <xf numFmtId="0" fontId="37" fillId="47" borderId="16" xfId="0" applyFont="1" applyFill="1" applyBorder="1" applyAlignment="1" applyProtection="1">
      <alignment horizontal="left"/>
      <protection hidden="1"/>
    </xf>
    <xf numFmtId="0" fontId="37" fillId="47" borderId="17" xfId="0" applyFont="1" applyFill="1" applyBorder="1" applyAlignment="1" applyProtection="1">
      <alignment/>
      <protection hidden="1"/>
    </xf>
    <xf numFmtId="0" fontId="18" fillId="44" borderId="16" xfId="0" applyFont="1" applyFill="1" applyBorder="1" applyAlignment="1" applyProtection="1">
      <alignment/>
      <protection hidden="1" locked="0"/>
    </xf>
    <xf numFmtId="0" fontId="15" fillId="44" borderId="13" xfId="0" applyFont="1" applyFill="1" applyBorder="1" applyAlignment="1" applyProtection="1">
      <alignment horizontal="right"/>
      <protection hidden="1"/>
    </xf>
    <xf numFmtId="0" fontId="1" fillId="0" borderId="22" xfId="0" applyFont="1" applyBorder="1" applyAlignment="1">
      <alignment/>
    </xf>
    <xf numFmtId="0" fontId="1" fillId="0" borderId="22" xfId="0" applyFont="1" applyBorder="1" applyAlignment="1" applyProtection="1">
      <alignment/>
      <protection hidden="1"/>
    </xf>
    <xf numFmtId="0" fontId="18" fillId="0" borderId="16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18" fillId="0" borderId="17" xfId="0" applyFont="1" applyBorder="1" applyAlignment="1" applyProtection="1">
      <alignment/>
      <protection hidden="1"/>
    </xf>
    <xf numFmtId="0" fontId="18" fillId="0" borderId="21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 vertical="top"/>
      <protection hidden="1"/>
    </xf>
    <xf numFmtId="0" fontId="1" fillId="0" borderId="13" xfId="0" applyFont="1" applyBorder="1" applyAlignment="1" applyProtection="1">
      <alignment vertical="top"/>
      <protection hidden="1"/>
    </xf>
    <xf numFmtId="0" fontId="37" fillId="42" borderId="21" xfId="0" applyFont="1" applyFill="1" applyBorder="1" applyAlignment="1" applyProtection="1">
      <alignment horizontal="left"/>
      <protection hidden="1"/>
    </xf>
    <xf numFmtId="0" fontId="22" fillId="0" borderId="0" xfId="0" applyFont="1" applyAlignment="1" applyProtection="1">
      <alignment/>
      <protection hidden="1"/>
    </xf>
    <xf numFmtId="0" fontId="18" fillId="44" borderId="0" xfId="0" applyFont="1" applyFill="1" applyBorder="1" applyAlignment="1" applyProtection="1">
      <alignment/>
      <protection hidden="1"/>
    </xf>
    <xf numFmtId="0" fontId="0" fillId="44" borderId="0" xfId="0" applyFill="1" applyBorder="1" applyAlignment="1" applyProtection="1">
      <alignment/>
      <protection hidden="1"/>
    </xf>
    <xf numFmtId="0" fontId="37" fillId="45" borderId="0" xfId="0" applyFont="1" applyFill="1" applyBorder="1" applyAlignment="1" applyProtection="1">
      <alignment horizontal="left"/>
      <protection hidden="1" locked="0"/>
    </xf>
    <xf numFmtId="0" fontId="18" fillId="45" borderId="35" xfId="0" applyFont="1" applyFill="1" applyBorder="1" applyAlignment="1" applyProtection="1">
      <alignment/>
      <protection locked="0"/>
    </xf>
    <xf numFmtId="0" fontId="18" fillId="45" borderId="36" xfId="0" applyFont="1" applyFill="1" applyBorder="1" applyAlignment="1" applyProtection="1">
      <alignment/>
      <protection locked="0"/>
    </xf>
    <xf numFmtId="0" fontId="48" fillId="48" borderId="37" xfId="0" applyFont="1" applyFill="1" applyBorder="1" applyAlignment="1" applyProtection="1">
      <alignment horizontal="left"/>
      <protection/>
    </xf>
    <xf numFmtId="0" fontId="48" fillId="48" borderId="38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179" fontId="1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8" fillId="44" borderId="21" xfId="0" applyFont="1" applyFill="1" applyBorder="1" applyAlignment="1" applyProtection="1">
      <alignment/>
      <protection hidden="1"/>
    </xf>
    <xf numFmtId="1" fontId="1" fillId="0" borderId="0" xfId="0" applyNumberFormat="1" applyFont="1" applyAlignment="1">
      <alignment/>
    </xf>
    <xf numFmtId="2" fontId="1" fillId="0" borderId="0" xfId="0" applyNumberFormat="1" applyFont="1" applyBorder="1" applyAlignment="1" applyProtection="1">
      <alignment/>
      <protection hidden="1"/>
    </xf>
    <xf numFmtId="1" fontId="11" fillId="0" borderId="0" xfId="0" applyNumberFormat="1" applyFont="1" applyAlignment="1">
      <alignment/>
    </xf>
    <xf numFmtId="0" fontId="11" fillId="0" borderId="19" xfId="0" applyFont="1" applyBorder="1" applyAlignment="1">
      <alignment/>
    </xf>
    <xf numFmtId="2" fontId="1" fillId="0" borderId="0" xfId="0" applyNumberFormat="1" applyFont="1" applyBorder="1" applyAlignment="1" applyProtection="1">
      <alignment horizontal="right" vertical="center"/>
      <protection hidden="1"/>
    </xf>
    <xf numFmtId="179" fontId="18" fillId="47" borderId="35" xfId="0" applyNumberFormat="1" applyFont="1" applyFill="1" applyBorder="1" applyAlignment="1" applyProtection="1">
      <alignment/>
      <protection hidden="1"/>
    </xf>
    <xf numFmtId="179" fontId="18" fillId="47" borderId="36" xfId="0" applyNumberFormat="1" applyFont="1" applyFill="1" applyBorder="1" applyAlignment="1" applyProtection="1">
      <alignment/>
      <protection hidden="1"/>
    </xf>
    <xf numFmtId="0" fontId="18" fillId="45" borderId="35" xfId="0" applyFont="1" applyFill="1" applyBorder="1" applyAlignment="1" applyProtection="1">
      <alignment/>
      <protection hidden="1"/>
    </xf>
    <xf numFmtId="0" fontId="18" fillId="44" borderId="15" xfId="0" applyFont="1" applyFill="1" applyBorder="1" applyAlignment="1" applyProtection="1">
      <alignment horizontal="left"/>
      <protection hidden="1"/>
    </xf>
    <xf numFmtId="0" fontId="18" fillId="44" borderId="17" xfId="0" applyFont="1" applyFill="1" applyBorder="1" applyAlignment="1" applyProtection="1">
      <alignment horizontal="left"/>
      <protection hidden="1"/>
    </xf>
    <xf numFmtId="0" fontId="18" fillId="36" borderId="35" xfId="0" applyFont="1" applyFill="1" applyBorder="1" applyAlignment="1" applyProtection="1">
      <alignment/>
      <protection hidden="1"/>
    </xf>
    <xf numFmtId="0" fontId="18" fillId="44" borderId="0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8" fillId="44" borderId="10" xfId="0" applyFont="1" applyFill="1" applyBorder="1" applyAlignment="1" applyProtection="1">
      <alignment horizontal="left"/>
      <protection hidden="1"/>
    </xf>
    <xf numFmtId="1" fontId="50" fillId="48" borderId="38" xfId="0" applyNumberFormat="1" applyFont="1" applyFill="1" applyBorder="1" applyAlignment="1" applyProtection="1">
      <alignment horizontal="right"/>
      <protection/>
    </xf>
    <xf numFmtId="1" fontId="50" fillId="48" borderId="38" xfId="0" applyNumberFormat="1" applyFont="1" applyFill="1" applyBorder="1" applyAlignment="1" applyProtection="1">
      <alignment horizontal="left"/>
      <protection/>
    </xf>
    <xf numFmtId="0" fontId="18" fillId="47" borderId="24" xfId="0" applyFont="1" applyFill="1" applyBorder="1" applyAlignment="1" applyProtection="1">
      <alignment horizontal="right"/>
      <protection hidden="1"/>
    </xf>
    <xf numFmtId="1" fontId="18" fillId="45" borderId="35" xfId="0" applyNumberFormat="1" applyFont="1" applyFill="1" applyBorder="1" applyAlignment="1" applyProtection="1">
      <alignment/>
      <protection hidden="1" locked="0"/>
    </xf>
    <xf numFmtId="0" fontId="37" fillId="43" borderId="24" xfId="0" applyFont="1" applyFill="1" applyBorder="1" applyAlignment="1" applyProtection="1">
      <alignment horizontal="right"/>
      <protection hidden="1" locked="0"/>
    </xf>
    <xf numFmtId="0" fontId="20" fillId="43" borderId="20" xfId="0" applyFont="1" applyFill="1" applyBorder="1" applyAlignment="1" applyProtection="1">
      <alignment vertical="center"/>
      <protection hidden="1"/>
    </xf>
    <xf numFmtId="0" fontId="1" fillId="43" borderId="19" xfId="0" applyFont="1" applyFill="1" applyBorder="1" applyAlignment="1" applyProtection="1">
      <alignment horizontal="right" vertical="center"/>
      <protection hidden="1"/>
    </xf>
    <xf numFmtId="9" fontId="22" fillId="43" borderId="13" xfId="0" applyNumberFormat="1" applyFont="1" applyFill="1" applyBorder="1" applyAlignment="1" applyProtection="1">
      <alignment horizontal="center" vertical="center"/>
      <protection hidden="1"/>
    </xf>
    <xf numFmtId="179" fontId="1" fillId="0" borderId="14" xfId="0" applyNumberFormat="1" applyFont="1" applyBorder="1" applyAlignment="1" applyProtection="1">
      <alignment vertical="center"/>
      <protection hidden="1"/>
    </xf>
    <xf numFmtId="0" fontId="1" fillId="0" borderId="10" xfId="0" applyFont="1" applyBorder="1" applyAlignment="1">
      <alignment/>
    </xf>
    <xf numFmtId="0" fontId="18" fillId="44" borderId="17" xfId="0" applyFont="1" applyFill="1" applyBorder="1" applyAlignment="1" applyProtection="1">
      <alignment horizontal="right"/>
      <protection hidden="1"/>
    </xf>
    <xf numFmtId="0" fontId="18" fillId="45" borderId="35" xfId="0" applyFont="1" applyFill="1" applyBorder="1" applyAlignment="1" applyProtection="1">
      <alignment/>
      <protection hidden="1" locked="0"/>
    </xf>
    <xf numFmtId="0" fontId="11" fillId="0" borderId="0" xfId="0" applyFont="1" applyAlignment="1" applyProtection="1">
      <alignment/>
      <protection locked="0"/>
    </xf>
    <xf numFmtId="0" fontId="1" fillId="0" borderId="0" xfId="0" applyFont="1" applyAlignment="1" applyProtection="1" quotePrefix="1">
      <alignment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1" fillId="43" borderId="15" xfId="0" applyFont="1" applyFill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vertical="top" wrapText="1"/>
      <protection hidden="1"/>
    </xf>
    <xf numFmtId="0" fontId="48" fillId="49" borderId="38" xfId="0" applyFont="1" applyFill="1" applyBorder="1" applyAlignment="1" applyProtection="1">
      <alignment horizontal="center" vertical="top" wrapText="1"/>
      <protection/>
    </xf>
    <xf numFmtId="0" fontId="1" fillId="0" borderId="21" xfId="0" applyFont="1" applyBorder="1" applyAlignment="1">
      <alignment/>
    </xf>
    <xf numFmtId="179" fontId="18" fillId="0" borderId="20" xfId="0" applyNumberFormat="1" applyFont="1" applyBorder="1" applyAlignment="1" applyProtection="1">
      <alignment horizontal="left" vertical="center"/>
      <protection hidden="1"/>
    </xf>
    <xf numFmtId="179" fontId="18" fillId="0" borderId="19" xfId="0" applyNumberFormat="1" applyFont="1" applyBorder="1" applyAlignment="1" applyProtection="1">
      <alignment horizontal="left" vertical="center"/>
      <protection hidden="1"/>
    </xf>
    <xf numFmtId="179" fontId="18" fillId="0" borderId="18" xfId="0" applyNumberFormat="1" applyFont="1" applyBorder="1" applyAlignment="1" applyProtection="1">
      <alignment horizontal="left" vertical="center"/>
      <protection hidden="1"/>
    </xf>
    <xf numFmtId="179" fontId="18" fillId="0" borderId="16" xfId="0" applyNumberFormat="1" applyFont="1" applyBorder="1" applyAlignment="1" applyProtection="1">
      <alignment horizontal="left" vertical="center"/>
      <protection hidden="1"/>
    </xf>
    <xf numFmtId="179" fontId="18" fillId="0" borderId="15" xfId="0" applyNumberFormat="1" applyFont="1" applyBorder="1" applyAlignment="1" applyProtection="1">
      <alignment horizontal="left" vertical="center"/>
      <protection hidden="1"/>
    </xf>
    <xf numFmtId="179" fontId="1" fillId="0" borderId="20" xfId="0" applyNumberFormat="1" applyFont="1" applyBorder="1" applyAlignment="1" applyProtection="1">
      <alignment horizontal="left" vertical="center"/>
      <protection hidden="1"/>
    </xf>
    <xf numFmtId="179" fontId="1" fillId="0" borderId="19" xfId="0" applyNumberFormat="1" applyFont="1" applyBorder="1" applyAlignment="1" applyProtection="1">
      <alignment horizontal="left" vertical="center"/>
      <protection hidden="1"/>
    </xf>
    <xf numFmtId="179" fontId="18" fillId="0" borderId="10" xfId="0" applyNumberFormat="1" applyFont="1" applyBorder="1" applyAlignment="1" applyProtection="1">
      <alignment horizontal="left" vertical="center"/>
      <protection hidden="1"/>
    </xf>
    <xf numFmtId="179" fontId="1" fillId="0" borderId="21" xfId="0" applyNumberFormat="1" applyFont="1" applyBorder="1" applyAlignment="1" applyProtection="1" quotePrefix="1">
      <alignment horizontal="center" vertical="center"/>
      <protection hidden="1"/>
    </xf>
    <xf numFmtId="179" fontId="18" fillId="0" borderId="0" xfId="0" applyNumberFormat="1" applyFont="1" applyBorder="1" applyAlignment="1" applyProtection="1">
      <alignment horizontal="left" vertical="center"/>
      <protection hidden="1"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179" fontId="18" fillId="0" borderId="17" xfId="0" applyNumberFormat="1" applyFont="1" applyBorder="1" applyAlignment="1" applyProtection="1">
      <alignment horizontal="left" vertical="center"/>
      <protection hidden="1"/>
    </xf>
    <xf numFmtId="179" fontId="1" fillId="0" borderId="15" xfId="0" applyNumberFormat="1" applyFont="1" applyBorder="1" applyAlignment="1" applyProtection="1">
      <alignment horizontal="left" vertical="center"/>
      <protection hidden="1"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179" fontId="1" fillId="0" borderId="11" xfId="0" applyNumberFormat="1" applyFont="1" applyBorder="1" applyAlignment="1" applyProtection="1" quotePrefix="1">
      <alignment horizontal="center" vertical="center"/>
      <protection hidden="1"/>
    </xf>
    <xf numFmtId="0" fontId="1" fillId="43" borderId="15" xfId="0" applyFont="1" applyFill="1" applyBorder="1" applyAlignment="1" applyProtection="1">
      <alignment vertical="center"/>
      <protection hidden="1"/>
    </xf>
    <xf numFmtId="0" fontId="18" fillId="43" borderId="15" xfId="0" applyFont="1" applyFill="1" applyBorder="1" applyAlignment="1" applyProtection="1">
      <alignment vertical="center"/>
      <protection hidden="1"/>
    </xf>
    <xf numFmtId="0" fontId="20" fillId="43" borderId="15" xfId="0" applyFont="1" applyFill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horizontal="left" vertical="center"/>
      <protection hidden="1"/>
    </xf>
    <xf numFmtId="179" fontId="1" fillId="0" borderId="15" xfId="0" applyNumberFormat="1" applyFont="1" applyBorder="1" applyAlignment="1" applyProtection="1">
      <alignment horizontal="right" vertical="center"/>
      <protection hidden="1"/>
    </xf>
    <xf numFmtId="179" fontId="1" fillId="0" borderId="15" xfId="0" applyNumberFormat="1" applyFont="1" applyBorder="1" applyAlignment="1" applyProtection="1">
      <alignment horizontal="center" vertical="center"/>
      <protection hidden="1"/>
    </xf>
    <xf numFmtId="179" fontId="1" fillId="0" borderId="13" xfId="0" applyNumberFormat="1" applyFont="1" applyBorder="1" applyAlignment="1" applyProtection="1">
      <alignment horizontal="left" vertical="center"/>
      <protection hidden="1"/>
    </xf>
    <xf numFmtId="179" fontId="18" fillId="0" borderId="14" xfId="0" applyNumberFormat="1" applyFont="1" applyBorder="1" applyAlignment="1" applyProtection="1">
      <alignment horizontal="left" vertical="center"/>
      <protection hidden="1"/>
    </xf>
    <xf numFmtId="0" fontId="1" fillId="0" borderId="19" xfId="0" applyFont="1" applyBorder="1" applyAlignment="1" applyProtection="1">
      <alignment vertical="top" wrapText="1"/>
      <protection hidden="1"/>
    </xf>
    <xf numFmtId="0" fontId="1" fillId="43" borderId="12" xfId="0" applyFont="1" applyFill="1" applyBorder="1" applyAlignment="1" applyProtection="1" quotePrefix="1">
      <alignment vertical="center"/>
      <protection hidden="1"/>
    </xf>
    <xf numFmtId="0" fontId="1" fillId="43" borderId="11" xfId="0" applyFont="1" applyFill="1" applyBorder="1" applyAlignment="1" applyProtection="1" quotePrefix="1">
      <alignment vertical="center"/>
      <protection hidden="1"/>
    </xf>
    <xf numFmtId="0" fontId="18" fillId="43" borderId="15" xfId="0" applyFont="1" applyFill="1" applyBorder="1" applyAlignment="1" applyProtection="1">
      <alignment horizontal="left" vertical="center"/>
      <protection hidden="1"/>
    </xf>
    <xf numFmtId="0" fontId="18" fillId="0" borderId="15" xfId="0" applyFont="1" applyBorder="1" applyAlignment="1" applyProtection="1">
      <alignment horizontal="left" vertical="center"/>
      <protection hidden="1"/>
    </xf>
    <xf numFmtId="0" fontId="18" fillId="43" borderId="16" xfId="0" applyFont="1" applyFill="1" applyBorder="1" applyAlignment="1" applyProtection="1">
      <alignment vertical="center"/>
      <protection hidden="1"/>
    </xf>
    <xf numFmtId="179" fontId="18" fillId="0" borderId="15" xfId="0" applyNumberFormat="1" applyFont="1" applyBorder="1" applyAlignment="1" applyProtection="1">
      <alignment horizontal="right" vertical="center"/>
      <protection hidden="1"/>
    </xf>
    <xf numFmtId="0" fontId="1" fillId="0" borderId="15" xfId="0" applyFont="1" applyBorder="1" applyAlignment="1" applyProtection="1">
      <alignment vertical="top" wrapText="1"/>
      <protection hidden="1"/>
    </xf>
    <xf numFmtId="0" fontId="18" fillId="43" borderId="20" xfId="0" applyFont="1" applyFill="1" applyBorder="1" applyAlignment="1" applyProtection="1">
      <alignment vertical="center"/>
      <protection hidden="1"/>
    </xf>
    <xf numFmtId="0" fontId="18" fillId="0" borderId="19" xfId="0" applyFont="1" applyBorder="1" applyAlignment="1" applyProtection="1">
      <alignment vertical="center"/>
      <protection hidden="1"/>
    </xf>
    <xf numFmtId="0" fontId="18" fillId="43" borderId="19" xfId="0" applyFont="1" applyFill="1" applyBorder="1" applyAlignment="1" applyProtection="1">
      <alignment horizontal="left" vertical="center"/>
      <protection hidden="1"/>
    </xf>
    <xf numFmtId="0" fontId="18" fillId="0" borderId="19" xfId="0" applyFont="1" applyBorder="1" applyAlignment="1" applyProtection="1">
      <alignment horizontal="left" vertical="center"/>
      <protection hidden="1"/>
    </xf>
    <xf numFmtId="179" fontId="18" fillId="0" borderId="19" xfId="0" applyNumberFormat="1" applyFont="1" applyBorder="1" applyAlignment="1" applyProtection="1">
      <alignment horizontal="right" vertical="center"/>
      <protection hidden="1"/>
    </xf>
    <xf numFmtId="0" fontId="1" fillId="43" borderId="16" xfId="0" applyFont="1" applyFill="1" applyBorder="1" applyAlignment="1" applyProtection="1">
      <alignment vertical="center"/>
      <protection hidden="1"/>
    </xf>
    <xf numFmtId="9" fontId="1" fillId="43" borderId="16" xfId="0" applyNumberFormat="1" applyFont="1" applyFill="1" applyBorder="1" applyAlignment="1" applyProtection="1">
      <alignment vertical="center"/>
      <protection hidden="1"/>
    </xf>
    <xf numFmtId="179" fontId="18" fillId="0" borderId="13" xfId="0" applyNumberFormat="1" applyFont="1" applyBorder="1" applyAlignment="1" applyProtection="1">
      <alignment horizontal="left" vertical="center"/>
      <protection hidden="1"/>
    </xf>
    <xf numFmtId="0" fontId="18" fillId="43" borderId="16" xfId="0" applyFont="1" applyFill="1" applyBorder="1" applyAlignment="1" applyProtection="1">
      <alignment horizontal="left" vertical="center"/>
      <protection hidden="1"/>
    </xf>
    <xf numFmtId="0" fontId="18" fillId="0" borderId="20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 quotePrefix="1">
      <alignment horizontal="right" vertical="center"/>
      <protection hidden="1"/>
    </xf>
    <xf numFmtId="0" fontId="1" fillId="0" borderId="12" xfId="0" applyFont="1" applyBorder="1" applyAlignment="1" applyProtection="1" quotePrefix="1">
      <alignment horizontal="right" vertical="center"/>
      <protection hidden="1"/>
    </xf>
    <xf numFmtId="0" fontId="1" fillId="43" borderId="39" xfId="0" applyFont="1" applyFill="1" applyBorder="1" applyAlignment="1" applyProtection="1">
      <alignment horizontal="left" vertical="center"/>
      <protection hidden="1"/>
    </xf>
    <xf numFmtId="0" fontId="1" fillId="0" borderId="39" xfId="0" applyFont="1" applyBorder="1" applyAlignment="1" applyProtection="1">
      <alignment vertical="top" wrapText="1"/>
      <protection hidden="1"/>
    </xf>
    <xf numFmtId="179" fontId="18" fillId="0" borderId="39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 quotePrefix="1">
      <alignment vertical="top" wrapText="1"/>
      <protection hidden="1"/>
    </xf>
    <xf numFmtId="179" fontId="1" fillId="0" borderId="0" xfId="0" applyNumberFormat="1" applyFont="1" applyBorder="1" applyAlignment="1" applyProtection="1">
      <alignment horizontal="right" vertical="center"/>
      <protection hidden="1"/>
    </xf>
    <xf numFmtId="179" fontId="1" fillId="0" borderId="13" xfId="0" applyNumberFormat="1" applyFont="1" applyBorder="1" applyAlignment="1" applyProtection="1">
      <alignment horizontal="right" vertical="center"/>
      <protection hidden="1"/>
    </xf>
    <xf numFmtId="0" fontId="18" fillId="0" borderId="15" xfId="0" applyFont="1" applyBorder="1" applyAlignment="1" applyProtection="1">
      <alignment vertical="top" wrapText="1"/>
      <protection hidden="1"/>
    </xf>
    <xf numFmtId="0" fontId="1" fillId="43" borderId="12" xfId="0" applyFont="1" applyFill="1" applyBorder="1" applyAlignment="1" applyProtection="1">
      <alignment vertical="center"/>
      <protection hidden="1"/>
    </xf>
    <xf numFmtId="179" fontId="18" fillId="0" borderId="21" xfId="0" applyNumberFormat="1" applyFont="1" applyBorder="1" applyAlignment="1" applyProtection="1" quotePrefix="1">
      <alignment horizontal="center" vertical="center"/>
      <protection hidden="1"/>
    </xf>
    <xf numFmtId="0" fontId="1" fillId="0" borderId="16" xfId="0" applyFont="1" applyBorder="1" applyAlignment="1" applyProtection="1" quotePrefix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 quotePrefix="1">
      <alignment horizontal="center" vertical="center"/>
      <protection hidden="1"/>
    </xf>
    <xf numFmtId="0" fontId="1" fillId="0" borderId="22" xfId="0" applyFont="1" applyBorder="1" applyAlignment="1" applyProtection="1" quotePrefix="1">
      <alignment horizontal="center" vertical="center"/>
      <protection hidden="1"/>
    </xf>
    <xf numFmtId="179" fontId="18" fillId="0" borderId="11" xfId="0" applyNumberFormat="1" applyFont="1" applyBorder="1" applyAlignment="1" applyProtection="1" quotePrefix="1">
      <alignment horizontal="center" vertical="center"/>
      <protection hidden="1"/>
    </xf>
    <xf numFmtId="0" fontId="18" fillId="0" borderId="16" xfId="0" applyFont="1" applyBorder="1" applyAlignment="1" applyProtection="1" quotePrefix="1">
      <alignment horizontal="center" vertical="center"/>
      <protection hidden="1"/>
    </xf>
    <xf numFmtId="0" fontId="18" fillId="0" borderId="21" xfId="0" applyFont="1" applyBorder="1" applyAlignment="1" applyProtection="1" quotePrefix="1">
      <alignment horizontal="center" vertical="center"/>
      <protection hidden="1"/>
    </xf>
    <xf numFmtId="179" fontId="18" fillId="0" borderId="12" xfId="0" applyNumberFormat="1" applyFont="1" applyBorder="1" applyAlignment="1" applyProtection="1">
      <alignment horizontal="left" vertical="center"/>
      <protection hidden="1"/>
    </xf>
    <xf numFmtId="179" fontId="1" fillId="0" borderId="16" xfId="0" applyNumberFormat="1" applyFont="1" applyBorder="1" applyAlignment="1" applyProtection="1" quotePrefix="1">
      <alignment horizontal="center" vertical="center"/>
      <protection hidden="1"/>
    </xf>
    <xf numFmtId="0" fontId="1" fillId="43" borderId="16" xfId="0" applyFont="1" applyFill="1" applyBorder="1" applyAlignment="1" applyProtection="1" quotePrefix="1">
      <alignment horizontal="center" vertical="center"/>
      <protection hidden="1"/>
    </xf>
    <xf numFmtId="2" fontId="1" fillId="0" borderId="40" xfId="0" applyNumberFormat="1" applyFont="1" applyBorder="1" applyAlignment="1" applyProtection="1">
      <alignment/>
      <protection/>
    </xf>
    <xf numFmtId="1" fontId="1" fillId="0" borderId="40" xfId="0" applyNumberFormat="1" applyFont="1" applyBorder="1" applyAlignment="1" applyProtection="1">
      <alignment/>
      <protection/>
    </xf>
    <xf numFmtId="0" fontId="1" fillId="0" borderId="41" xfId="0" applyFont="1" applyBorder="1" applyAlignment="1" applyProtection="1">
      <alignment horizontal="right"/>
      <protection/>
    </xf>
    <xf numFmtId="0" fontId="38" fillId="0" borderId="42" xfId="0" applyFont="1" applyBorder="1" applyAlignment="1" applyProtection="1">
      <alignment horizontal="right"/>
      <protection/>
    </xf>
    <xf numFmtId="1" fontId="1" fillId="0" borderId="42" xfId="0" applyNumberFormat="1" applyFont="1" applyBorder="1" applyAlignment="1" applyProtection="1">
      <alignment/>
      <protection/>
    </xf>
    <xf numFmtId="1" fontId="1" fillId="0" borderId="41" xfId="0" applyNumberFormat="1" applyFont="1" applyBorder="1" applyAlignment="1" applyProtection="1">
      <alignment/>
      <protection/>
    </xf>
    <xf numFmtId="0" fontId="1" fillId="0" borderId="40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 horizontal="right"/>
      <protection/>
    </xf>
    <xf numFmtId="179" fontId="1" fillId="0" borderId="40" xfId="0" applyNumberFormat="1" applyFont="1" applyBorder="1" applyAlignment="1" applyProtection="1">
      <alignment/>
      <protection/>
    </xf>
    <xf numFmtId="0" fontId="1" fillId="0" borderId="43" xfId="0" applyFon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 horizontal="right"/>
      <protection/>
    </xf>
    <xf numFmtId="0" fontId="1" fillId="0" borderId="44" xfId="0" applyFont="1" applyBorder="1" applyAlignment="1" applyProtection="1">
      <alignment horizontal="right"/>
      <protection/>
    </xf>
    <xf numFmtId="9" fontId="1" fillId="0" borderId="15" xfId="0" applyNumberFormat="1" applyFont="1" applyBorder="1" applyAlignment="1" applyProtection="1">
      <alignment horizontal="center"/>
      <protection/>
    </xf>
    <xf numFmtId="0" fontId="38" fillId="0" borderId="15" xfId="0" applyFont="1" applyBorder="1" applyAlignment="1" applyProtection="1">
      <alignment horizontal="center" vertical="top"/>
      <protection/>
    </xf>
    <xf numFmtId="0" fontId="56" fillId="43" borderId="0" xfId="0" applyFont="1" applyFill="1" applyAlignment="1" applyProtection="1">
      <alignment/>
      <protection/>
    </xf>
    <xf numFmtId="0" fontId="18" fillId="0" borderId="16" xfId="0" applyFont="1" applyBorder="1" applyAlignment="1" applyProtection="1">
      <alignment vertical="center"/>
      <protection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 vertical="center"/>
      <protection hidden="1"/>
    </xf>
    <xf numFmtId="0" fontId="11" fillId="0" borderId="17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 hidden="1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54" fillId="36" borderId="35" xfId="0" applyFont="1" applyFill="1" applyBorder="1" applyAlignment="1" applyProtection="1">
      <alignment/>
      <protection hidden="1" locked="0"/>
    </xf>
    <xf numFmtId="0" fontId="58" fillId="0" borderId="15" xfId="0" applyFont="1" applyBorder="1" applyAlignment="1" applyProtection="1">
      <alignment horizontal="left" vertical="center"/>
      <protection hidden="1"/>
    </xf>
    <xf numFmtId="0" fontId="58" fillId="43" borderId="16" xfId="0" applyFont="1" applyFill="1" applyBorder="1" applyAlignment="1" applyProtection="1">
      <alignment vertical="center"/>
      <protection hidden="1"/>
    </xf>
    <xf numFmtId="2" fontId="1" fillId="0" borderId="21" xfId="0" applyNumberFormat="1" applyFont="1" applyBorder="1" applyAlignment="1">
      <alignment/>
    </xf>
    <xf numFmtId="0" fontId="1" fillId="0" borderId="24" xfId="0" applyFont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 horizontal="right"/>
      <protection locked="0"/>
    </xf>
    <xf numFmtId="0" fontId="18" fillId="0" borderId="20" xfId="0" applyFont="1" applyBorder="1" applyAlignment="1" applyProtection="1">
      <alignment/>
      <protection hidden="1"/>
    </xf>
    <xf numFmtId="0" fontId="18" fillId="0" borderId="19" xfId="0" applyFont="1" applyBorder="1" applyAlignment="1" applyProtection="1" quotePrefix="1">
      <alignment horizontal="center" vertical="center"/>
      <protection hidden="1"/>
    </xf>
    <xf numFmtId="0" fontId="18" fillId="0" borderId="11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 quotePrefix="1">
      <alignment horizontal="center" vertical="center"/>
      <protection hidden="1"/>
    </xf>
    <xf numFmtId="0" fontId="1" fillId="0" borderId="45" xfId="0" applyFont="1" applyBorder="1" applyAlignment="1" applyProtection="1">
      <alignment vertical="center"/>
      <protection hidden="1"/>
    </xf>
    <xf numFmtId="0" fontId="1" fillId="0" borderId="45" xfId="0" applyFont="1" applyBorder="1" applyAlignment="1" applyProtection="1">
      <alignment horizontal="left" vertical="center"/>
      <protection hidden="1"/>
    </xf>
    <xf numFmtId="0" fontId="18" fillId="0" borderId="21" xfId="0" applyFont="1" applyBorder="1" applyAlignment="1" applyProtection="1">
      <alignment/>
      <protection hidden="1"/>
    </xf>
    <xf numFmtId="1" fontId="1" fillId="0" borderId="21" xfId="0" applyNumberFormat="1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15" xfId="0" applyFont="1" applyBorder="1" applyAlignment="1" applyProtection="1" quotePrefix="1">
      <alignment horizontal="center"/>
      <protection hidden="1"/>
    </xf>
    <xf numFmtId="0" fontId="1" fillId="0" borderId="15" xfId="0" applyFont="1" applyBorder="1" applyAlignment="1" applyProtection="1">
      <alignment horizontal="left"/>
      <protection hidden="1"/>
    </xf>
    <xf numFmtId="0" fontId="1" fillId="0" borderId="17" xfId="0" applyFont="1" applyBorder="1" applyAlignment="1" applyProtection="1">
      <alignment/>
      <protection hidden="1"/>
    </xf>
    <xf numFmtId="0" fontId="18" fillId="0" borderId="18" xfId="0" applyFont="1" applyBorder="1" applyAlignment="1" applyProtection="1">
      <alignment/>
      <protection hidden="1"/>
    </xf>
    <xf numFmtId="1" fontId="1" fillId="0" borderId="17" xfId="0" applyNumberFormat="1" applyFont="1" applyBorder="1" applyAlignment="1" applyProtection="1">
      <alignment/>
      <protection hidden="1"/>
    </xf>
    <xf numFmtId="0" fontId="1" fillId="0" borderId="39" xfId="0" applyFont="1" applyBorder="1" applyAlignment="1" applyProtection="1">
      <alignment/>
      <protection hidden="1"/>
    </xf>
    <xf numFmtId="0" fontId="1" fillId="0" borderId="46" xfId="0" applyFont="1" applyBorder="1" applyAlignment="1" applyProtection="1">
      <alignment/>
      <protection hidden="1"/>
    </xf>
    <xf numFmtId="0" fontId="18" fillId="36" borderId="35" xfId="0" applyFont="1" applyFill="1" applyBorder="1" applyAlignment="1" applyProtection="1">
      <alignment/>
      <protection hidden="1" locked="0"/>
    </xf>
    <xf numFmtId="0" fontId="11" fillId="0" borderId="13" xfId="0" applyFont="1" applyBorder="1" applyAlignment="1" applyProtection="1">
      <alignment/>
      <protection/>
    </xf>
    <xf numFmtId="2" fontId="1" fillId="0" borderId="13" xfId="0" applyNumberFormat="1" applyFont="1" applyBorder="1" applyAlignment="1" applyProtection="1">
      <alignment horizontal="right" vertical="center"/>
      <protection hidden="1"/>
    </xf>
    <xf numFmtId="0" fontId="1" fillId="0" borderId="24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2" fontId="1" fillId="0" borderId="23" xfId="0" applyNumberFormat="1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2" fontId="1" fillId="0" borderId="22" xfId="0" applyNumberFormat="1" applyFont="1" applyBorder="1" applyAlignment="1" applyProtection="1">
      <alignment/>
      <protection locked="0"/>
    </xf>
    <xf numFmtId="1" fontId="1" fillId="0" borderId="24" xfId="0" applyNumberFormat="1" applyFont="1" applyBorder="1" applyAlignment="1" applyProtection="1">
      <alignment/>
      <protection locked="0"/>
    </xf>
    <xf numFmtId="1" fontId="1" fillId="0" borderId="23" xfId="0" applyNumberFormat="1" applyFont="1" applyBorder="1" applyAlignment="1" applyProtection="1">
      <alignment/>
      <protection locked="0"/>
    </xf>
    <xf numFmtId="1" fontId="1" fillId="0" borderId="22" xfId="0" applyNumberFormat="1" applyFont="1" applyBorder="1" applyAlignment="1" applyProtection="1">
      <alignment/>
      <protection locked="0"/>
    </xf>
    <xf numFmtId="0" fontId="60" fillId="49" borderId="47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right" vertical="center"/>
      <protection/>
    </xf>
    <xf numFmtId="0" fontId="58" fillId="0" borderId="0" xfId="0" applyFont="1" applyAlignment="1" applyProtection="1">
      <alignment horizontal="right" vertical="center"/>
      <protection/>
    </xf>
    <xf numFmtId="0" fontId="18" fillId="36" borderId="36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/>
    </xf>
    <xf numFmtId="0" fontId="11" fillId="0" borderId="0" xfId="0" applyFont="1" applyAlignment="1">
      <alignment horizontal="left"/>
    </xf>
    <xf numFmtId="0" fontId="1" fillId="0" borderId="48" xfId="0" applyFont="1" applyBorder="1" applyAlignment="1" applyProtection="1">
      <alignment vertical="center" shrinkToFit="1"/>
      <protection/>
    </xf>
    <xf numFmtId="0" fontId="1" fillId="0" borderId="15" xfId="0" applyFont="1" applyBorder="1" applyAlignment="1" applyProtection="1">
      <alignment vertical="center" shrinkToFit="1"/>
      <protection/>
    </xf>
    <xf numFmtId="179" fontId="1" fillId="0" borderId="48" xfId="0" applyNumberFormat="1" applyFont="1" applyBorder="1" applyAlignment="1" applyProtection="1">
      <alignment vertical="center" shrinkToFit="1"/>
      <protection/>
    </xf>
    <xf numFmtId="1" fontId="1" fillId="0" borderId="15" xfId="0" applyNumberFormat="1" applyFont="1" applyBorder="1" applyAlignment="1" applyProtection="1">
      <alignment vertical="center" shrinkToFit="1"/>
      <protection/>
    </xf>
    <xf numFmtId="0" fontId="11" fillId="0" borderId="49" xfId="0" applyFont="1" applyBorder="1" applyAlignment="1" applyProtection="1">
      <alignment horizontal="right"/>
      <protection/>
    </xf>
    <xf numFmtId="0" fontId="1" fillId="0" borderId="50" xfId="0" applyFont="1" applyBorder="1" applyAlignment="1" applyProtection="1">
      <alignment horizontal="right"/>
      <protection/>
    </xf>
    <xf numFmtId="0" fontId="1" fillId="0" borderId="51" xfId="0" applyFont="1" applyBorder="1" applyAlignment="1" applyProtection="1">
      <alignment/>
      <protection/>
    </xf>
    <xf numFmtId="0" fontId="1" fillId="0" borderId="52" xfId="0" applyFont="1" applyBorder="1" applyAlignment="1" applyProtection="1">
      <alignment vertical="center" shrinkToFit="1"/>
      <protection/>
    </xf>
    <xf numFmtId="0" fontId="1" fillId="0" borderId="15" xfId="0" applyFont="1" applyBorder="1" applyAlignment="1" applyProtection="1" quotePrefix="1">
      <alignment vertical="top" shrinkToFit="1"/>
      <protection hidden="1"/>
    </xf>
    <xf numFmtId="0" fontId="18" fillId="0" borderId="24" xfId="0" applyFont="1" applyBorder="1" applyAlignment="1" applyProtection="1" quotePrefix="1">
      <alignment horizontal="center" vertical="center"/>
      <protection hidden="1"/>
    </xf>
    <xf numFmtId="0" fontId="1" fillId="0" borderId="0" xfId="0" applyFont="1" applyAlignment="1" applyProtection="1" quotePrefix="1">
      <alignment/>
      <protection hidden="1"/>
    </xf>
    <xf numFmtId="0" fontId="1" fillId="43" borderId="15" xfId="0" applyFont="1" applyFill="1" applyBorder="1" applyAlignment="1" applyProtection="1">
      <alignment vertical="center"/>
      <protection hidden="1"/>
    </xf>
    <xf numFmtId="179" fontId="1" fillId="0" borderId="20" xfId="0" applyNumberFormat="1" applyFont="1" applyBorder="1" applyAlignment="1" applyProtection="1">
      <alignment horizontal="left" vertical="center"/>
      <protection hidden="1"/>
    </xf>
    <xf numFmtId="179" fontId="1" fillId="0" borderId="12" xfId="0" applyNumberFormat="1" applyFont="1" applyBorder="1" applyAlignment="1" applyProtection="1">
      <alignment horizontal="left" vertical="center"/>
      <protection hidden="1"/>
    </xf>
    <xf numFmtId="179" fontId="1" fillId="0" borderId="16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43" borderId="16" xfId="0" applyFont="1" applyFill="1" applyBorder="1" applyAlignment="1" applyProtection="1">
      <alignment horizontal="left" vertical="center"/>
      <protection hidden="1"/>
    </xf>
    <xf numFmtId="0" fontId="1" fillId="43" borderId="13" xfId="0" applyFont="1" applyFill="1" applyBorder="1" applyAlignment="1" applyProtection="1">
      <alignment horizontal="left" vertical="center"/>
      <protection hidden="1"/>
    </xf>
    <xf numFmtId="1" fontId="98" fillId="43" borderId="10" xfId="0" applyNumberFormat="1" applyFont="1" applyFill="1" applyBorder="1" applyAlignment="1" applyProtection="1">
      <alignment vertical="center"/>
      <protection hidden="1"/>
    </xf>
    <xf numFmtId="203" fontId="98" fillId="0" borderId="0" xfId="0" applyNumberFormat="1" applyFont="1" applyAlignment="1" applyProtection="1">
      <alignment/>
      <protection hidden="1"/>
    </xf>
    <xf numFmtId="2" fontId="98" fillId="0" borderId="0" xfId="0" applyNumberFormat="1" applyFont="1" applyBorder="1" applyAlignment="1" applyProtection="1">
      <alignment horizontal="right"/>
      <protection hidden="1"/>
    </xf>
    <xf numFmtId="196" fontId="98" fillId="43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2" fontId="1" fillId="0" borderId="24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41" fillId="38" borderId="19" xfId="0" applyFont="1" applyFill="1" applyBorder="1" applyAlignment="1" applyProtection="1">
      <alignment horizontal="left"/>
      <protection hidden="1"/>
    </xf>
    <xf numFmtId="0" fontId="37" fillId="45" borderId="20" xfId="0" applyFont="1" applyFill="1" applyBorder="1" applyAlignment="1" applyProtection="1">
      <alignment horizontal="left"/>
      <protection hidden="1" locked="0"/>
    </xf>
    <xf numFmtId="0" fontId="37" fillId="45" borderId="18" xfId="0" applyFont="1" applyFill="1" applyBorder="1" applyAlignment="1" applyProtection="1">
      <alignment horizontal="left"/>
      <protection hidden="1" locked="0"/>
    </xf>
    <xf numFmtId="0" fontId="37" fillId="45" borderId="16" xfId="0" applyFont="1" applyFill="1" applyBorder="1" applyAlignment="1" applyProtection="1">
      <alignment horizontal="left"/>
      <protection hidden="1" locked="0"/>
    </xf>
    <xf numFmtId="0" fontId="37" fillId="45" borderId="17" xfId="0" applyFont="1" applyFill="1" applyBorder="1" applyAlignment="1" applyProtection="1">
      <alignment horizontal="left"/>
      <protection hidden="1" locked="0"/>
    </xf>
    <xf numFmtId="0" fontId="35" fillId="43" borderId="15" xfId="0" applyFont="1" applyFill="1" applyBorder="1" applyAlignment="1" applyProtection="1">
      <alignment horizontal="center" vertical="center"/>
      <protection hidden="1"/>
    </xf>
    <xf numFmtId="1" fontId="4" fillId="38" borderId="0" xfId="0" applyNumberFormat="1" applyFont="1" applyFill="1" applyBorder="1" applyAlignment="1" applyProtection="1">
      <alignment horizontal="left"/>
      <protection hidden="1" locked="0"/>
    </xf>
    <xf numFmtId="0" fontId="0" fillId="38" borderId="0" xfId="0" applyFill="1" applyBorder="1" applyAlignment="1">
      <alignment/>
    </xf>
    <xf numFmtId="0" fontId="0" fillId="50" borderId="16" xfId="0" applyFill="1" applyBorder="1" applyAlignment="1" applyProtection="1">
      <alignment horizontal="center"/>
      <protection/>
    </xf>
    <xf numFmtId="0" fontId="0" fillId="50" borderId="15" xfId="0" applyFill="1" applyBorder="1" applyAlignment="1" applyProtection="1">
      <alignment horizontal="center"/>
      <protection/>
    </xf>
    <xf numFmtId="0" fontId="2" fillId="38" borderId="15" xfId="0" applyFont="1" applyFill="1" applyBorder="1" applyAlignment="1" applyProtection="1">
      <alignment horizontal="center"/>
      <protection hidden="1"/>
    </xf>
    <xf numFmtId="0" fontId="2" fillId="38" borderId="17" xfId="0" applyFont="1" applyFill="1" applyBorder="1" applyAlignment="1" applyProtection="1">
      <alignment horizontal="center"/>
      <protection hidden="1"/>
    </xf>
    <xf numFmtId="0" fontId="37" fillId="45" borderId="16" xfId="0" applyFont="1" applyFill="1" applyBorder="1" applyAlignment="1" applyProtection="1">
      <alignment horizontal="right" vertical="top"/>
      <protection hidden="1" locked="0"/>
    </xf>
    <xf numFmtId="0" fontId="37" fillId="45" borderId="17" xfId="0" applyFont="1" applyFill="1" applyBorder="1" applyAlignment="1" applyProtection="1">
      <alignment horizontal="right" vertical="top"/>
      <protection hidden="1" locked="0"/>
    </xf>
    <xf numFmtId="0" fontId="25" fillId="42" borderId="16" xfId="0" applyFont="1" applyFill="1" applyBorder="1" applyAlignment="1" applyProtection="1">
      <alignment horizontal="left"/>
      <protection hidden="1"/>
    </xf>
    <xf numFmtId="0" fontId="25" fillId="42" borderId="17" xfId="0" applyFont="1" applyFill="1" applyBorder="1" applyAlignment="1" applyProtection="1">
      <alignment horizontal="left"/>
      <protection hidden="1"/>
    </xf>
    <xf numFmtId="0" fontId="37" fillId="45" borderId="16" xfId="0" applyFont="1" applyFill="1" applyBorder="1" applyAlignment="1" applyProtection="1">
      <alignment horizontal="left" vertical="top"/>
      <protection hidden="1" locked="0"/>
    </xf>
    <xf numFmtId="0" fontId="37" fillId="45" borderId="17" xfId="0" applyFont="1" applyFill="1" applyBorder="1" applyAlignment="1" applyProtection="1">
      <alignment horizontal="left" vertical="top"/>
      <protection hidden="1" locked="0"/>
    </xf>
    <xf numFmtId="0" fontId="31" fillId="43" borderId="16" xfId="0" applyFont="1" applyFill="1" applyBorder="1" applyAlignment="1" applyProtection="1">
      <alignment horizontal="center" vertical="center"/>
      <protection hidden="1"/>
    </xf>
    <xf numFmtId="0" fontId="31" fillId="43" borderId="15" xfId="0" applyFont="1" applyFill="1" applyBorder="1" applyAlignment="1" applyProtection="1">
      <alignment horizontal="center" vertical="center"/>
      <protection hidden="1"/>
    </xf>
    <xf numFmtId="0" fontId="31" fillId="43" borderId="17" xfId="0" applyFont="1" applyFill="1" applyBorder="1" applyAlignment="1" applyProtection="1">
      <alignment horizontal="center" vertical="center"/>
      <protection hidden="1"/>
    </xf>
    <xf numFmtId="0" fontId="37" fillId="45" borderId="53" xfId="0" applyFont="1" applyFill="1" applyBorder="1" applyAlignment="1" applyProtection="1">
      <alignment horizontal="left"/>
      <protection locked="0"/>
    </xf>
    <xf numFmtId="0" fontId="37" fillId="45" borderId="54" xfId="0" applyFont="1" applyFill="1" applyBorder="1" applyAlignment="1" applyProtection="1">
      <alignment horizontal="left"/>
      <protection locked="0"/>
    </xf>
    <xf numFmtId="0" fontId="37" fillId="45" borderId="12" xfId="0" applyFont="1" applyFill="1" applyBorder="1" applyAlignment="1" applyProtection="1">
      <alignment horizontal="left"/>
      <protection locked="0"/>
    </xf>
    <xf numFmtId="0" fontId="37" fillId="45" borderId="55" xfId="0" applyFont="1" applyFill="1" applyBorder="1" applyAlignment="1" applyProtection="1">
      <alignment horizontal="left"/>
      <protection locked="0"/>
    </xf>
    <xf numFmtId="0" fontId="37" fillId="45" borderId="16" xfId="0" applyFont="1" applyFill="1" applyBorder="1" applyAlignment="1" applyProtection="1">
      <alignment horizontal="right"/>
      <protection hidden="1" locked="0"/>
    </xf>
    <xf numFmtId="0" fontId="37" fillId="45" borderId="17" xfId="0" applyFont="1" applyFill="1" applyBorder="1" applyAlignment="1" applyProtection="1">
      <alignment horizontal="right"/>
      <protection hidden="1" locked="0"/>
    </xf>
    <xf numFmtId="0" fontId="45" fillId="43" borderId="16" xfId="0" applyFont="1" applyFill="1" applyBorder="1" applyAlignment="1" applyProtection="1">
      <alignment horizontal="center" vertical="center"/>
      <protection hidden="1"/>
    </xf>
    <xf numFmtId="0" fontId="45" fillId="43" borderId="15" xfId="0" applyFont="1" applyFill="1" applyBorder="1" applyAlignment="1" applyProtection="1">
      <alignment horizontal="center" vertical="center"/>
      <protection hidden="1"/>
    </xf>
    <xf numFmtId="0" fontId="45" fillId="43" borderId="17" xfId="0" applyFont="1" applyFill="1" applyBorder="1" applyAlignment="1" applyProtection="1">
      <alignment horizontal="center" vertical="center"/>
      <protection hidden="1"/>
    </xf>
    <xf numFmtId="0" fontId="18" fillId="45" borderId="16" xfId="0" applyFont="1" applyFill="1" applyBorder="1" applyAlignment="1" applyProtection="1">
      <alignment horizontal="left"/>
      <protection hidden="1"/>
    </xf>
    <xf numFmtId="0" fontId="18" fillId="45" borderId="17" xfId="0" applyFont="1" applyFill="1" applyBorder="1" applyAlignment="1" applyProtection="1">
      <alignment horizontal="left"/>
      <protection hidden="1"/>
    </xf>
    <xf numFmtId="0" fontId="45" fillId="44" borderId="16" xfId="0" applyFont="1" applyFill="1" applyBorder="1" applyAlignment="1" applyProtection="1">
      <alignment horizontal="right"/>
      <protection hidden="1"/>
    </xf>
    <xf numFmtId="0" fontId="45" fillId="44" borderId="17" xfId="0" applyFont="1" applyFill="1" applyBorder="1" applyAlignment="1" applyProtection="1">
      <alignment horizontal="right"/>
      <protection hidden="1"/>
    </xf>
    <xf numFmtId="0" fontId="33" fillId="38" borderId="16" xfId="0" applyFont="1" applyFill="1" applyBorder="1" applyAlignment="1" applyProtection="1">
      <alignment horizontal="left"/>
      <protection hidden="1"/>
    </xf>
    <xf numFmtId="0" fontId="33" fillId="38" borderId="15" xfId="0" applyFont="1" applyFill="1" applyBorder="1" applyAlignment="1" applyProtection="1">
      <alignment horizontal="left"/>
      <protection hidden="1"/>
    </xf>
    <xf numFmtId="0" fontId="33" fillId="38" borderId="17" xfId="0" applyFont="1" applyFill="1" applyBorder="1" applyAlignment="1" applyProtection="1">
      <alignment horizontal="left"/>
      <protection hidden="1"/>
    </xf>
    <xf numFmtId="0" fontId="45" fillId="36" borderId="16" xfId="0" applyFont="1" applyFill="1" applyBorder="1" applyAlignment="1" applyProtection="1">
      <alignment horizontal="center" vertical="center"/>
      <protection hidden="1"/>
    </xf>
    <xf numFmtId="0" fontId="45" fillId="36" borderId="15" xfId="0" applyFont="1" applyFill="1" applyBorder="1" applyAlignment="1" applyProtection="1">
      <alignment horizontal="center" vertical="center"/>
      <protection hidden="1"/>
    </xf>
    <xf numFmtId="0" fontId="2" fillId="45" borderId="16" xfId="0" applyFont="1" applyFill="1" applyBorder="1" applyAlignment="1" applyProtection="1">
      <alignment horizontal="left"/>
      <protection hidden="1" locked="0"/>
    </xf>
    <xf numFmtId="0" fontId="2" fillId="45" borderId="17" xfId="0" applyFont="1" applyFill="1" applyBorder="1" applyAlignment="1" applyProtection="1">
      <alignment horizontal="left"/>
      <protection hidden="1" locked="0"/>
    </xf>
    <xf numFmtId="0" fontId="32" fillId="38" borderId="20" xfId="0" applyFont="1" applyFill="1" applyBorder="1" applyAlignment="1" applyProtection="1">
      <alignment horizontal="center"/>
      <protection hidden="1"/>
    </xf>
    <xf numFmtId="0" fontId="32" fillId="38" borderId="19" xfId="0" applyFont="1" applyFill="1" applyBorder="1" applyAlignment="1" applyProtection="1">
      <alignment horizontal="center"/>
      <protection hidden="1"/>
    </xf>
    <xf numFmtId="0" fontId="32" fillId="38" borderId="18" xfId="0" applyFont="1" applyFill="1" applyBorder="1" applyAlignment="1" applyProtection="1">
      <alignment horizontal="center"/>
      <protection hidden="1"/>
    </xf>
    <xf numFmtId="0" fontId="35" fillId="38" borderId="12" xfId="0" applyFont="1" applyFill="1" applyBorder="1" applyAlignment="1" applyProtection="1">
      <alignment horizontal="left"/>
      <protection hidden="1"/>
    </xf>
    <xf numFmtId="0" fontId="35" fillId="38" borderId="13" xfId="0" applyFont="1" applyFill="1" applyBorder="1" applyAlignment="1" applyProtection="1">
      <alignment horizontal="left"/>
      <protection hidden="1"/>
    </xf>
    <xf numFmtId="0" fontId="35" fillId="38" borderId="14" xfId="0" applyFont="1" applyFill="1" applyBorder="1" applyAlignment="1" applyProtection="1">
      <alignment horizontal="left"/>
      <protection hidden="1"/>
    </xf>
    <xf numFmtId="0" fontId="35" fillId="38" borderId="16" xfId="0" applyFont="1" applyFill="1" applyBorder="1" applyAlignment="1" applyProtection="1">
      <alignment horizontal="left"/>
      <protection hidden="1"/>
    </xf>
    <xf numFmtId="0" fontId="35" fillId="38" borderId="15" xfId="0" applyFont="1" applyFill="1" applyBorder="1" applyAlignment="1" applyProtection="1">
      <alignment horizontal="left"/>
      <protection hidden="1"/>
    </xf>
    <xf numFmtId="0" fontId="35" fillId="38" borderId="17" xfId="0" applyFont="1" applyFill="1" applyBorder="1" applyAlignment="1" applyProtection="1">
      <alignment horizontal="left"/>
      <protection hidden="1"/>
    </xf>
    <xf numFmtId="0" fontId="37" fillId="44" borderId="16" xfId="0" applyFont="1" applyFill="1" applyBorder="1" applyAlignment="1" applyProtection="1">
      <alignment horizontal="left"/>
      <protection hidden="1"/>
    </xf>
    <xf numFmtId="0" fontId="37" fillId="44" borderId="17" xfId="0" applyFont="1" applyFill="1" applyBorder="1" applyAlignment="1" applyProtection="1">
      <alignment horizontal="left"/>
      <protection hidden="1"/>
    </xf>
    <xf numFmtId="0" fontId="8" fillId="45" borderId="16" xfId="0" applyFont="1" applyFill="1" applyBorder="1" applyAlignment="1" applyProtection="1">
      <alignment horizontal="left"/>
      <protection hidden="1" locked="0"/>
    </xf>
    <xf numFmtId="0" fontId="8" fillId="45" borderId="17" xfId="0" applyFont="1" applyFill="1" applyBorder="1" applyAlignment="1" applyProtection="1">
      <alignment horizontal="left"/>
      <protection hidden="1" locked="0"/>
    </xf>
    <xf numFmtId="0" fontId="7" fillId="44" borderId="16" xfId="0" applyFont="1" applyFill="1" applyBorder="1" applyAlignment="1" applyProtection="1">
      <alignment horizontal="left"/>
      <protection hidden="1"/>
    </xf>
    <xf numFmtId="0" fontId="7" fillId="44" borderId="17" xfId="0" applyFont="1" applyFill="1" applyBorder="1" applyAlignment="1" applyProtection="1">
      <alignment horizontal="left"/>
      <protection hidden="1"/>
    </xf>
    <xf numFmtId="0" fontId="45" fillId="44" borderId="16" xfId="0" applyFont="1" applyFill="1" applyBorder="1" applyAlignment="1" applyProtection="1">
      <alignment horizontal="center"/>
      <protection hidden="1"/>
    </xf>
    <xf numFmtId="0" fontId="45" fillId="44" borderId="15" xfId="0" applyFont="1" applyFill="1" applyBorder="1" applyAlignment="1" applyProtection="1">
      <alignment horizontal="center"/>
      <protection hidden="1"/>
    </xf>
    <xf numFmtId="1" fontId="37" fillId="45" borderId="16" xfId="0" applyNumberFormat="1" applyFont="1" applyFill="1" applyBorder="1" applyAlignment="1" applyProtection="1">
      <alignment horizontal="left"/>
      <protection hidden="1" locked="0"/>
    </xf>
    <xf numFmtId="1" fontId="37" fillId="45" borderId="17" xfId="0" applyNumberFormat="1" applyFont="1" applyFill="1" applyBorder="1" applyAlignment="1" applyProtection="1">
      <alignment horizontal="left"/>
      <protection hidden="1" locked="0"/>
    </xf>
    <xf numFmtId="0" fontId="46" fillId="36" borderId="56" xfId="0" applyFont="1" applyFill="1" applyBorder="1" applyAlignment="1" applyProtection="1">
      <alignment horizontal="center" vertical="center"/>
      <protection hidden="1"/>
    </xf>
    <xf numFmtId="0" fontId="46" fillId="36" borderId="57" xfId="0" applyFont="1" applyFill="1" applyBorder="1" applyAlignment="1" applyProtection="1">
      <alignment horizontal="center" vertical="center"/>
      <protection hidden="1"/>
    </xf>
    <xf numFmtId="0" fontId="46" fillId="36" borderId="58" xfId="0" applyFont="1" applyFill="1" applyBorder="1" applyAlignment="1" applyProtection="1">
      <alignment horizontal="center" vertical="center"/>
      <protection hidden="1"/>
    </xf>
    <xf numFmtId="0" fontId="45" fillId="36" borderId="59" xfId="0" applyFont="1" applyFill="1" applyBorder="1" applyAlignment="1" applyProtection="1">
      <alignment horizontal="center" vertical="center"/>
      <protection hidden="1"/>
    </xf>
    <xf numFmtId="0" fontId="45" fillId="36" borderId="60" xfId="0" applyFont="1" applyFill="1" applyBorder="1" applyAlignment="1" applyProtection="1">
      <alignment horizontal="center" vertical="center"/>
      <protection hidden="1"/>
    </xf>
    <xf numFmtId="0" fontId="45" fillId="36" borderId="61" xfId="0" applyFont="1" applyFill="1" applyBorder="1" applyAlignment="1" applyProtection="1">
      <alignment horizontal="center" vertical="center"/>
      <protection hidden="1"/>
    </xf>
    <xf numFmtId="0" fontId="18" fillId="51" borderId="62" xfId="0" applyFont="1" applyFill="1" applyBorder="1" applyAlignment="1" applyProtection="1">
      <alignment horizontal="center" vertical="center"/>
      <protection hidden="1"/>
    </xf>
    <xf numFmtId="0" fontId="18" fillId="51" borderId="63" xfId="0" applyFont="1" applyFill="1" applyBorder="1" applyAlignment="1" applyProtection="1">
      <alignment horizontal="center" vertical="center"/>
      <protection hidden="1"/>
    </xf>
    <xf numFmtId="0" fontId="18" fillId="51" borderId="64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36" fillId="0" borderId="0" xfId="0" applyFont="1" applyBorder="1" applyAlignment="1" applyProtection="1">
      <alignment horizontal="left" vertical="center" wrapText="1"/>
      <protection hidden="1"/>
    </xf>
    <xf numFmtId="0" fontId="47" fillId="52" borderId="65" xfId="0" applyFont="1" applyFill="1" applyBorder="1" applyAlignment="1" applyProtection="1">
      <alignment horizontal="center"/>
      <protection/>
    </xf>
    <xf numFmtId="0" fontId="47" fillId="52" borderId="66" xfId="0" applyFont="1" applyFill="1" applyBorder="1" applyAlignment="1" applyProtection="1">
      <alignment horizontal="center"/>
      <protection/>
    </xf>
    <xf numFmtId="0" fontId="47" fillId="52" borderId="67" xfId="0" applyFont="1" applyFill="1" applyBorder="1" applyAlignment="1" applyProtection="1">
      <alignment horizontal="center"/>
      <protection/>
    </xf>
    <xf numFmtId="0" fontId="47" fillId="52" borderId="68" xfId="0" applyFont="1" applyFill="1" applyBorder="1" applyAlignment="1" applyProtection="1">
      <alignment horizontal="center"/>
      <protection/>
    </xf>
    <xf numFmtId="0" fontId="18" fillId="44" borderId="21" xfId="0" applyFont="1" applyFill="1" applyBorder="1" applyAlignment="1" applyProtection="1">
      <alignment horizontal="left"/>
      <protection hidden="1"/>
    </xf>
    <xf numFmtId="0" fontId="18" fillId="44" borderId="21" xfId="0" applyFont="1" applyFill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25" fillId="42" borderId="12" xfId="0" applyFont="1" applyFill="1" applyBorder="1" applyAlignment="1" applyProtection="1">
      <alignment horizontal="center"/>
      <protection hidden="1" locked="0"/>
    </xf>
    <xf numFmtId="0" fontId="25" fillId="42" borderId="14" xfId="0" applyFont="1" applyFill="1" applyBorder="1" applyAlignment="1" applyProtection="1">
      <alignment horizontal="center"/>
      <protection hidden="1" locked="0"/>
    </xf>
    <xf numFmtId="0" fontId="37" fillId="45" borderId="21" xfId="0" applyFont="1" applyFill="1" applyBorder="1" applyAlignment="1" applyProtection="1">
      <alignment horizontal="center"/>
      <protection hidden="1" locked="0"/>
    </xf>
    <xf numFmtId="188" fontId="48" fillId="49" borderId="37" xfId="0" applyNumberFormat="1" applyFont="1" applyFill="1" applyBorder="1" applyAlignment="1" applyProtection="1">
      <alignment horizontal="center"/>
      <protection/>
    </xf>
    <xf numFmtId="188" fontId="48" fillId="49" borderId="38" xfId="0" applyNumberFormat="1" applyFont="1" applyFill="1" applyBorder="1" applyAlignment="1" applyProtection="1">
      <alignment horizontal="center"/>
      <protection/>
    </xf>
    <xf numFmtId="0" fontId="15" fillId="36" borderId="21" xfId="0" applyFont="1" applyFill="1" applyBorder="1" applyAlignment="1" applyProtection="1">
      <alignment horizontal="center" vertical="top"/>
      <protection hidden="1"/>
    </xf>
    <xf numFmtId="1" fontId="37" fillId="45" borderId="20" xfId="0" applyNumberFormat="1" applyFont="1" applyFill="1" applyBorder="1" applyAlignment="1" applyProtection="1">
      <alignment horizontal="center"/>
      <protection hidden="1" locked="0"/>
    </xf>
    <xf numFmtId="1" fontId="37" fillId="45" borderId="18" xfId="0" applyNumberFormat="1" applyFont="1" applyFill="1" applyBorder="1" applyAlignment="1" applyProtection="1">
      <alignment horizontal="center"/>
      <protection hidden="1" locked="0"/>
    </xf>
    <xf numFmtId="0" fontId="37" fillId="47" borderId="16" xfId="0" applyFont="1" applyFill="1" applyBorder="1" applyAlignment="1" applyProtection="1">
      <alignment horizontal="center"/>
      <protection hidden="1"/>
    </xf>
    <xf numFmtId="0" fontId="37" fillId="47" borderId="17" xfId="0" applyFont="1" applyFill="1" applyBorder="1" applyAlignment="1" applyProtection="1">
      <alignment horizontal="center"/>
      <protection hidden="1"/>
    </xf>
    <xf numFmtId="0" fontId="15" fillId="44" borderId="21" xfId="0" applyFont="1" applyFill="1" applyBorder="1" applyAlignment="1" applyProtection="1">
      <alignment horizontal="right"/>
      <protection hidden="1"/>
    </xf>
    <xf numFmtId="0" fontId="37" fillId="45" borderId="21" xfId="0" applyFont="1" applyFill="1" applyBorder="1" applyAlignment="1" applyProtection="1">
      <alignment horizontal="left" shrinkToFit="1"/>
      <protection locked="0"/>
    </xf>
    <xf numFmtId="0" fontId="48" fillId="49" borderId="69" xfId="0" applyFont="1" applyFill="1" applyBorder="1" applyAlignment="1" applyProtection="1">
      <alignment horizontal="center" vertical="top" wrapText="1"/>
      <protection/>
    </xf>
    <xf numFmtId="0" fontId="48" fillId="49" borderId="70" xfId="0" applyFont="1" applyFill="1" applyBorder="1" applyAlignment="1" applyProtection="1">
      <alignment horizontal="center" vertical="top" wrapText="1"/>
      <protection/>
    </xf>
    <xf numFmtId="0" fontId="48" fillId="49" borderId="71" xfId="0" applyFont="1" applyFill="1" applyBorder="1" applyAlignment="1" applyProtection="1">
      <alignment horizontal="center" vertical="top" wrapText="1"/>
      <protection/>
    </xf>
    <xf numFmtId="0" fontId="48" fillId="49" borderId="72" xfId="0" applyFont="1" applyFill="1" applyBorder="1" applyAlignment="1" applyProtection="1">
      <alignment horizontal="center" vertical="top" wrapText="1"/>
      <protection/>
    </xf>
    <xf numFmtId="0" fontId="18" fillId="45" borderId="73" xfId="0" applyFont="1" applyFill="1" applyBorder="1" applyAlignment="1" applyProtection="1">
      <alignment horizontal="center"/>
      <protection locked="0"/>
    </xf>
    <xf numFmtId="0" fontId="18" fillId="45" borderId="74" xfId="0" applyFont="1" applyFill="1" applyBorder="1" applyAlignment="1" applyProtection="1">
      <alignment horizontal="center"/>
      <protection locked="0"/>
    </xf>
    <xf numFmtId="0" fontId="18" fillId="45" borderId="75" xfId="0" applyFont="1" applyFill="1" applyBorder="1" applyAlignment="1" applyProtection="1">
      <alignment horizontal="center"/>
      <protection locked="0"/>
    </xf>
    <xf numFmtId="0" fontId="0" fillId="0" borderId="76" xfId="0" applyBorder="1" applyAlignment="1" applyProtection="1">
      <alignment/>
      <protection locked="0"/>
    </xf>
    <xf numFmtId="0" fontId="48" fillId="49" borderId="77" xfId="0" applyFont="1" applyFill="1" applyBorder="1" applyAlignment="1" applyProtection="1">
      <alignment horizontal="center" vertical="top" wrapText="1"/>
      <protection/>
    </xf>
    <xf numFmtId="0" fontId="48" fillId="49" borderId="78" xfId="0" applyFont="1" applyFill="1" applyBorder="1" applyAlignment="1" applyProtection="1">
      <alignment horizontal="center" vertical="top" wrapText="1"/>
      <protection/>
    </xf>
    <xf numFmtId="0" fontId="45" fillId="36" borderId="21" xfId="0" applyFont="1" applyFill="1" applyBorder="1" applyAlignment="1" applyProtection="1">
      <alignment horizontal="center" vertical="center"/>
      <protection hidden="1"/>
    </xf>
    <xf numFmtId="0" fontId="18" fillId="51" borderId="21" xfId="0" applyFont="1" applyFill="1" applyBorder="1" applyAlignment="1" applyProtection="1">
      <alignment horizontal="center" vertical="center"/>
      <protection hidden="1"/>
    </xf>
    <xf numFmtId="0" fontId="37" fillId="45" borderId="21" xfId="0" applyFont="1" applyFill="1" applyBorder="1" applyAlignment="1" applyProtection="1">
      <alignment horizontal="left"/>
      <protection locked="0"/>
    </xf>
    <xf numFmtId="0" fontId="18" fillId="44" borderId="16" xfId="0" applyFont="1" applyFill="1" applyBorder="1" applyAlignment="1" applyProtection="1">
      <alignment horizontal="left"/>
      <protection hidden="1"/>
    </xf>
    <xf numFmtId="0" fontId="18" fillId="44" borderId="15" xfId="0" applyFont="1" applyFill="1" applyBorder="1" applyAlignment="1" applyProtection="1">
      <alignment horizontal="left"/>
      <protection hidden="1"/>
    </xf>
    <xf numFmtId="0" fontId="18" fillId="44" borderId="17" xfId="0" applyFont="1" applyFill="1" applyBorder="1" applyAlignment="1" applyProtection="1">
      <alignment horizontal="left"/>
      <protection hidden="1"/>
    </xf>
    <xf numFmtId="0" fontId="36" fillId="44" borderId="21" xfId="0" applyFont="1" applyFill="1" applyBorder="1" applyAlignment="1" applyProtection="1">
      <alignment horizontal="right" shrinkToFit="1"/>
      <protection hidden="1"/>
    </xf>
    <xf numFmtId="0" fontId="18" fillId="45" borderId="16" xfId="0" applyFont="1" applyFill="1" applyBorder="1" applyAlignment="1" applyProtection="1">
      <alignment horizontal="left"/>
      <protection hidden="1" locked="0"/>
    </xf>
    <xf numFmtId="0" fontId="18" fillId="45" borderId="17" xfId="0" applyFont="1" applyFill="1" applyBorder="1" applyAlignment="1" applyProtection="1">
      <alignment horizontal="left"/>
      <protection hidden="1" locked="0"/>
    </xf>
    <xf numFmtId="0" fontId="37" fillId="45" borderId="24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hidden="1"/>
    </xf>
    <xf numFmtId="0" fontId="25" fillId="42" borderId="16" xfId="0" applyFont="1" applyFill="1" applyBorder="1" applyAlignment="1" applyProtection="1">
      <alignment horizontal="left"/>
      <protection hidden="1" locked="0"/>
    </xf>
    <xf numFmtId="0" fontId="25" fillId="42" borderId="17" xfId="0" applyFont="1" applyFill="1" applyBorder="1" applyAlignment="1" applyProtection="1">
      <alignment horizontal="left"/>
      <protection hidden="1" locked="0"/>
    </xf>
    <xf numFmtId="1" fontId="10" fillId="45" borderId="73" xfId="0" applyNumberFormat="1" applyFont="1" applyFill="1" applyBorder="1" applyAlignment="1" applyProtection="1">
      <alignment horizontal="center"/>
      <protection locked="0"/>
    </xf>
    <xf numFmtId="1" fontId="10" fillId="45" borderId="74" xfId="0" applyNumberFormat="1" applyFont="1" applyFill="1" applyBorder="1" applyAlignment="1" applyProtection="1">
      <alignment horizontal="center"/>
      <protection locked="0"/>
    </xf>
    <xf numFmtId="0" fontId="47" fillId="52" borderId="24" xfId="0" applyFont="1" applyFill="1" applyBorder="1" applyAlignment="1" applyProtection="1">
      <alignment horizontal="center"/>
      <protection/>
    </xf>
    <xf numFmtId="0" fontId="47" fillId="52" borderId="20" xfId="0" applyFont="1" applyFill="1" applyBorder="1" applyAlignment="1" applyProtection="1">
      <alignment horizontal="center"/>
      <protection/>
    </xf>
    <xf numFmtId="0" fontId="48" fillId="48" borderId="37" xfId="0" applyFont="1" applyFill="1" applyBorder="1" applyAlignment="1" applyProtection="1">
      <alignment horizontal="left"/>
      <protection/>
    </xf>
    <xf numFmtId="0" fontId="48" fillId="48" borderId="38" xfId="0" applyFont="1" applyFill="1" applyBorder="1" applyAlignment="1" applyProtection="1">
      <alignment horizontal="left"/>
      <protection/>
    </xf>
    <xf numFmtId="0" fontId="18" fillId="42" borderId="38" xfId="0" applyFont="1" applyFill="1" applyBorder="1" applyAlignment="1" applyProtection="1">
      <alignment horizontal="center"/>
      <protection locked="0"/>
    </xf>
    <xf numFmtId="0" fontId="60" fillId="48" borderId="37" xfId="0" applyFont="1" applyFill="1" applyBorder="1" applyAlignment="1" applyProtection="1">
      <alignment horizontal="left"/>
      <protection locked="0"/>
    </xf>
    <xf numFmtId="0" fontId="60" fillId="48" borderId="38" xfId="0" applyFont="1" applyFill="1" applyBorder="1" applyAlignment="1" applyProtection="1">
      <alignment horizontal="left"/>
      <protection locked="0"/>
    </xf>
    <xf numFmtId="0" fontId="45" fillId="44" borderId="21" xfId="0" applyFont="1" applyFill="1" applyBorder="1" applyAlignment="1" applyProtection="1">
      <alignment horizontal="center"/>
      <protection hidden="1"/>
    </xf>
    <xf numFmtId="0" fontId="48" fillId="49" borderId="77" xfId="0" applyFont="1" applyFill="1" applyBorder="1" applyAlignment="1" applyProtection="1">
      <alignment horizontal="center" vertical="center" wrapText="1"/>
      <protection/>
    </xf>
    <xf numFmtId="0" fontId="48" fillId="49" borderId="78" xfId="0" applyFont="1" applyFill="1" applyBorder="1" applyAlignment="1" applyProtection="1">
      <alignment horizontal="center" vertical="center" wrapText="1"/>
      <protection/>
    </xf>
    <xf numFmtId="0" fontId="48" fillId="53" borderId="77" xfId="0" applyFont="1" applyFill="1" applyBorder="1" applyAlignment="1" applyProtection="1">
      <alignment horizontal="center" vertical="center" wrapText="1"/>
      <protection/>
    </xf>
    <xf numFmtId="0" fontId="48" fillId="53" borderId="78" xfId="0" applyFont="1" applyFill="1" applyBorder="1" applyAlignment="1" applyProtection="1">
      <alignment horizontal="center" vertical="center" wrapText="1"/>
      <protection/>
    </xf>
    <xf numFmtId="0" fontId="49" fillId="49" borderId="77" xfId="0" applyFont="1" applyFill="1" applyBorder="1" applyAlignment="1" applyProtection="1">
      <alignment horizontal="center" vertical="top" wrapText="1"/>
      <protection/>
    </xf>
    <xf numFmtId="0" fontId="49" fillId="49" borderId="78" xfId="0" applyFont="1" applyFill="1" applyBorder="1" applyAlignment="1" applyProtection="1">
      <alignment horizontal="center" vertical="top" wrapText="1"/>
      <protection/>
    </xf>
    <xf numFmtId="0" fontId="18" fillId="43" borderId="16" xfId="0" applyFont="1" applyFill="1" applyBorder="1" applyAlignment="1" applyProtection="1">
      <alignment horizontal="left"/>
      <protection hidden="1"/>
    </xf>
    <xf numFmtId="0" fontId="18" fillId="43" borderId="15" xfId="0" applyFont="1" applyFill="1" applyBorder="1" applyAlignment="1" applyProtection="1">
      <alignment horizontal="left"/>
      <protection hidden="1"/>
    </xf>
    <xf numFmtId="0" fontId="18" fillId="43" borderId="17" xfId="0" applyFont="1" applyFill="1" applyBorder="1" applyAlignment="1" applyProtection="1">
      <alignment horizontal="left"/>
      <protection hidden="1"/>
    </xf>
    <xf numFmtId="0" fontId="51" fillId="52" borderId="15" xfId="0" applyFont="1" applyFill="1" applyBorder="1" applyAlignment="1" applyProtection="1">
      <alignment horizontal="center"/>
      <protection/>
    </xf>
    <xf numFmtId="0" fontId="51" fillId="52" borderId="17" xfId="0" applyFont="1" applyFill="1" applyBorder="1" applyAlignment="1" applyProtection="1">
      <alignment horizontal="center"/>
      <protection/>
    </xf>
    <xf numFmtId="0" fontId="48" fillId="53" borderId="77" xfId="0" applyFont="1" applyFill="1" applyBorder="1" applyAlignment="1" applyProtection="1">
      <alignment horizontal="center" vertical="top" wrapText="1"/>
      <protection/>
    </xf>
    <xf numFmtId="0" fontId="48" fillId="53" borderId="78" xfId="0" applyFont="1" applyFill="1" applyBorder="1" applyAlignment="1" applyProtection="1">
      <alignment horizontal="center" vertical="top" wrapText="1"/>
      <protection/>
    </xf>
    <xf numFmtId="0" fontId="48" fillId="53" borderId="70" xfId="0" applyFont="1" applyFill="1" applyBorder="1" applyAlignment="1" applyProtection="1">
      <alignment horizontal="center" vertical="center" wrapText="1"/>
      <protection/>
    </xf>
    <xf numFmtId="0" fontId="48" fillId="53" borderId="72" xfId="0" applyFont="1" applyFill="1" applyBorder="1" applyAlignment="1" applyProtection="1">
      <alignment horizontal="center" vertical="center" wrapText="1"/>
      <protection/>
    </xf>
    <xf numFmtId="0" fontId="59" fillId="45" borderId="24" xfId="0" applyFont="1" applyFill="1" applyBorder="1" applyAlignment="1" applyProtection="1">
      <alignment horizontal="center" vertical="top" wrapText="1"/>
      <protection locked="0"/>
    </xf>
    <xf numFmtId="0" fontId="53" fillId="45" borderId="22" xfId="0" applyFont="1" applyFill="1" applyBorder="1" applyAlignment="1" applyProtection="1">
      <alignment/>
      <protection locked="0"/>
    </xf>
    <xf numFmtId="0" fontId="48" fillId="53" borderId="79" xfId="0" applyFont="1" applyFill="1" applyBorder="1" applyAlignment="1" applyProtection="1">
      <alignment horizontal="center" vertical="center" wrapText="1"/>
      <protection/>
    </xf>
    <xf numFmtId="0" fontId="48" fillId="53" borderId="80" xfId="0" applyFont="1" applyFill="1" applyBorder="1" applyAlignment="1" applyProtection="1">
      <alignment horizontal="center" vertical="center" wrapText="1"/>
      <protection/>
    </xf>
    <xf numFmtId="0" fontId="49" fillId="53" borderId="77" xfId="0" applyFont="1" applyFill="1" applyBorder="1" applyAlignment="1" applyProtection="1">
      <alignment horizontal="center" vertical="center" wrapText="1"/>
      <protection/>
    </xf>
    <xf numFmtId="0" fontId="49" fillId="53" borderId="78" xfId="0" applyFont="1" applyFill="1" applyBorder="1" applyAlignment="1" applyProtection="1">
      <alignment horizontal="center" vertical="center" wrapText="1"/>
      <protection/>
    </xf>
    <xf numFmtId="0" fontId="37" fillId="45" borderId="20" xfId="0" applyFont="1" applyFill="1" applyBorder="1" applyAlignment="1" applyProtection="1">
      <alignment horizontal="center"/>
      <protection hidden="1" locked="0"/>
    </xf>
    <xf numFmtId="0" fontId="37" fillId="45" borderId="18" xfId="0" applyFont="1" applyFill="1" applyBorder="1" applyAlignment="1" applyProtection="1">
      <alignment horizontal="center"/>
      <protection hidden="1" locked="0"/>
    </xf>
    <xf numFmtId="0" fontId="37" fillId="45" borderId="16" xfId="0" applyFont="1" applyFill="1" applyBorder="1" applyAlignment="1" applyProtection="1">
      <alignment horizontal="center"/>
      <protection hidden="1" locked="0"/>
    </xf>
    <xf numFmtId="0" fontId="37" fillId="45" borderId="17" xfId="0" applyFont="1" applyFill="1" applyBorder="1" applyAlignment="1" applyProtection="1">
      <alignment horizontal="center"/>
      <protection hidden="1" locked="0"/>
    </xf>
    <xf numFmtId="0" fontId="15" fillId="42" borderId="21" xfId="0" applyFont="1" applyFill="1" applyBorder="1" applyAlignment="1" applyProtection="1">
      <alignment horizontal="center" vertical="top"/>
      <protection hidden="1" locked="0"/>
    </xf>
    <xf numFmtId="0" fontId="8" fillId="45" borderId="21" xfId="0" applyFont="1" applyFill="1" applyBorder="1" applyAlignment="1" applyProtection="1">
      <alignment horizontal="center" vertical="top"/>
      <protection hidden="1" locked="0"/>
    </xf>
    <xf numFmtId="0" fontId="61" fillId="52" borderId="16" xfId="0" applyFont="1" applyFill="1" applyBorder="1" applyAlignment="1" applyProtection="1">
      <alignment horizontal="center"/>
      <protection/>
    </xf>
    <xf numFmtId="0" fontId="61" fillId="52" borderId="15" xfId="0" applyFont="1" applyFill="1" applyBorder="1" applyAlignment="1" applyProtection="1">
      <alignment horizontal="center"/>
      <protection/>
    </xf>
    <xf numFmtId="0" fontId="61" fillId="52" borderId="17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right" vertical="center"/>
      <protection hidden="1" locked="0"/>
    </xf>
    <xf numFmtId="0" fontId="1" fillId="0" borderId="0" xfId="0" applyFont="1" applyBorder="1" applyAlignment="1" applyProtection="1">
      <alignment horizontal="left" vertical="center"/>
      <protection hidden="1" locked="0"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>
      <alignment horizontal="center"/>
    </xf>
    <xf numFmtId="0" fontId="1" fillId="0" borderId="11" xfId="0" applyFont="1" applyBorder="1" applyAlignment="1" applyProtection="1">
      <alignment horizontal="right" vertical="center"/>
      <protection hidden="1"/>
    </xf>
    <xf numFmtId="0" fontId="45" fillId="44" borderId="21" xfId="0" applyFont="1" applyFill="1" applyBorder="1" applyAlignment="1" applyProtection="1">
      <alignment horizontal="left"/>
      <protection hidden="1"/>
    </xf>
    <xf numFmtId="0" fontId="36" fillId="44" borderId="21" xfId="0" applyFont="1" applyFill="1" applyBorder="1" applyAlignment="1" applyProtection="1">
      <alignment horizontal="left"/>
      <protection hidden="1"/>
    </xf>
    <xf numFmtId="0" fontId="55" fillId="43" borderId="0" xfId="0" applyFont="1" applyFill="1" applyAlignment="1" applyProtection="1">
      <alignment horizontal="center" wrapText="1"/>
      <protection/>
    </xf>
    <xf numFmtId="179" fontId="50" fillId="43" borderId="0" xfId="0" applyNumberFormat="1" applyFont="1" applyFill="1" applyAlignment="1" applyProtection="1">
      <alignment horizontal="left"/>
      <protection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left" vertical="center" shrinkToFi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0" fillId="0" borderId="0" xfId="0" applyFont="1" applyAlignment="1" applyProtection="1">
      <alignment horizontal="center" vertical="center"/>
      <protection/>
    </xf>
    <xf numFmtId="0" fontId="18" fillId="0" borderId="43" xfId="0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center"/>
      <protection/>
    </xf>
    <xf numFmtId="0" fontId="18" fillId="0" borderId="44" xfId="0" applyFont="1" applyBorder="1" applyAlignment="1" applyProtection="1">
      <alignment horizontal="center"/>
      <protection/>
    </xf>
    <xf numFmtId="0" fontId="58" fillId="0" borderId="13" xfId="0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left" wrapText="1"/>
      <protection hidden="1"/>
    </xf>
    <xf numFmtId="0" fontId="1" fillId="0" borderId="18" xfId="0" applyFont="1" applyBorder="1" applyAlignment="1" applyProtection="1">
      <alignment horizontal="left" wrapText="1"/>
      <protection hidden="1"/>
    </xf>
    <xf numFmtId="0" fontId="1" fillId="0" borderId="11" xfId="0" applyFont="1" applyBorder="1" applyAlignment="1" applyProtection="1">
      <alignment horizontal="left" wrapText="1"/>
      <protection hidden="1"/>
    </xf>
    <xf numFmtId="0" fontId="1" fillId="0" borderId="10" xfId="0" applyFont="1" applyBorder="1" applyAlignment="1" applyProtection="1">
      <alignment horizontal="left" wrapText="1"/>
      <protection hidden="1"/>
    </xf>
    <xf numFmtId="0" fontId="1" fillId="0" borderId="20" xfId="0" applyFont="1" applyBorder="1" applyAlignment="1" applyProtection="1">
      <alignment horizontal="left" shrinkToFit="1"/>
      <protection hidden="1"/>
    </xf>
    <xf numFmtId="0" fontId="1" fillId="0" borderId="19" xfId="0" applyFont="1" applyBorder="1" applyAlignment="1" applyProtection="1">
      <alignment horizontal="left" shrinkToFit="1"/>
      <protection hidden="1"/>
    </xf>
    <xf numFmtId="0" fontId="1" fillId="0" borderId="18" xfId="0" applyFont="1" applyBorder="1" applyAlignment="1" applyProtection="1">
      <alignment horizontal="left" shrinkToFit="1"/>
      <protection hidden="1"/>
    </xf>
    <xf numFmtId="0" fontId="1" fillId="0" borderId="11" xfId="0" applyFont="1" applyBorder="1" applyAlignment="1" applyProtection="1">
      <alignment horizontal="left" shrinkToFit="1"/>
      <protection hidden="1"/>
    </xf>
    <xf numFmtId="0" fontId="0" fillId="0" borderId="0" xfId="0" applyAlignment="1">
      <alignment horizontal="left" shrinkToFit="1"/>
    </xf>
    <xf numFmtId="0" fontId="0" fillId="0" borderId="10" xfId="0" applyBorder="1" applyAlignment="1">
      <alignment horizontal="left" shrinkToFit="1"/>
    </xf>
    <xf numFmtId="0" fontId="1" fillId="0" borderId="12" xfId="0" applyFont="1" applyBorder="1" applyAlignment="1" applyProtection="1">
      <alignment horizontal="left" shrinkToFit="1"/>
      <protection hidden="1"/>
    </xf>
    <xf numFmtId="0" fontId="0" fillId="0" borderId="13" xfId="0" applyBorder="1" applyAlignment="1">
      <alignment horizontal="left" shrinkToFit="1"/>
    </xf>
    <xf numFmtId="0" fontId="0" fillId="0" borderId="14" xfId="0" applyBorder="1" applyAlignment="1">
      <alignment horizontal="left" shrinkToFit="1"/>
    </xf>
    <xf numFmtId="0" fontId="16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 vertical="top" wrapText="1"/>
      <protection hidden="1"/>
    </xf>
    <xf numFmtId="0" fontId="29" fillId="0" borderId="0" xfId="0" applyFont="1" applyAlignment="1" applyProtection="1">
      <alignment horizontal="center" vertical="top" wrapText="1"/>
      <protection hidden="1"/>
    </xf>
    <xf numFmtId="0" fontId="22" fillId="0" borderId="21" xfId="0" applyFont="1" applyBorder="1" applyAlignment="1" applyProtection="1">
      <alignment vertical="center" wrapText="1"/>
      <protection hidden="1"/>
    </xf>
    <xf numFmtId="0" fontId="29" fillId="0" borderId="21" xfId="0" applyFont="1" applyBorder="1" applyAlignment="1" applyProtection="1">
      <alignment vertical="center" wrapText="1"/>
      <protection hidden="1"/>
    </xf>
    <xf numFmtId="0" fontId="28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>
      <alignment vertical="top" wrapText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0" fillId="0" borderId="20" xfId="0" applyFont="1" applyBorder="1" applyAlignment="1" applyProtection="1">
      <alignment horizontal="center"/>
      <protection hidden="1"/>
    </xf>
    <xf numFmtId="0" fontId="20" fillId="0" borderId="19" xfId="0" applyFont="1" applyBorder="1" applyAlignment="1" applyProtection="1">
      <alignment horizontal="center"/>
      <protection hidden="1"/>
    </xf>
    <xf numFmtId="0" fontId="20" fillId="0" borderId="18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16" fillId="0" borderId="10" xfId="0" applyFont="1" applyBorder="1" applyAlignment="1" applyProtection="1">
      <alignment horizontal="left" vertical="center" wrapText="1"/>
      <protection hidden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hidden="1"/>
    </xf>
    <xf numFmtId="0" fontId="1" fillId="43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1" fillId="0" borderId="15" xfId="0" applyFont="1" applyBorder="1" applyAlignment="1" applyProtection="1">
      <alignment vertical="top" wrapText="1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vertical="top" wrapText="1"/>
      <protection hidden="1"/>
    </xf>
    <xf numFmtId="0" fontId="1" fillId="0" borderId="13" xfId="0" applyFont="1" applyBorder="1" applyAlignment="1" applyProtection="1">
      <alignment vertical="top" wrapText="1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58" fillId="0" borderId="15" xfId="0" applyFont="1" applyBorder="1" applyAlignment="1" applyProtection="1">
      <alignment horizontal="left" vertical="center" wrapText="1"/>
      <protection hidden="1"/>
    </xf>
    <xf numFmtId="0" fontId="1" fillId="0" borderId="15" xfId="0" applyFont="1" applyBorder="1" applyAlignment="1" applyProtection="1">
      <alignment horizontal="center" vertical="top" wrapText="1"/>
      <protection hidden="1"/>
    </xf>
    <xf numFmtId="0" fontId="22" fillId="0" borderId="19" xfId="0" applyFont="1" applyBorder="1" applyAlignment="1" applyProtection="1">
      <alignment vertical="top" wrapText="1"/>
      <protection hidden="1"/>
    </xf>
    <xf numFmtId="0" fontId="29" fillId="0" borderId="19" xfId="0" applyFont="1" applyBorder="1" applyAlignment="1" applyProtection="1">
      <alignment/>
      <protection hidden="1"/>
    </xf>
    <xf numFmtId="0" fontId="29" fillId="0" borderId="13" xfId="0" applyFont="1" applyBorder="1" applyAlignment="1" applyProtection="1">
      <alignment/>
      <protection hidden="1"/>
    </xf>
    <xf numFmtId="0" fontId="20" fillId="0" borderId="21" xfId="0" applyFont="1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17" xfId="0" applyFont="1" applyBorder="1" applyAlignment="1" applyProtection="1">
      <alignment horizontal="center"/>
      <protection hidden="1"/>
    </xf>
    <xf numFmtId="179" fontId="18" fillId="0" borderId="16" xfId="0" applyNumberFormat="1" applyFont="1" applyBorder="1" applyAlignment="1" applyProtection="1">
      <alignment horizontal="left" vertical="center"/>
      <protection hidden="1"/>
    </xf>
    <xf numFmtId="179" fontId="18" fillId="0" borderId="15" xfId="0" applyNumberFormat="1" applyFont="1" applyBorder="1" applyAlignment="1" applyProtection="1">
      <alignment horizontal="left" vertical="center"/>
      <protection hidden="1"/>
    </xf>
    <xf numFmtId="179" fontId="1" fillId="0" borderId="15" xfId="0" applyNumberFormat="1" applyFont="1" applyBorder="1" applyAlignment="1" applyProtection="1">
      <alignment horizontal="left" vertical="center"/>
      <protection hidden="1"/>
    </xf>
    <xf numFmtId="0" fontId="1" fillId="0" borderId="15" xfId="0" applyFont="1" applyBorder="1" applyAlignment="1" applyProtection="1">
      <alignment vertical="top" wrapText="1"/>
      <protection hidden="1"/>
    </xf>
    <xf numFmtId="179" fontId="1" fillId="0" borderId="16" xfId="0" applyNumberFormat="1" applyFont="1" applyBorder="1" applyAlignment="1" applyProtection="1">
      <alignment horizontal="left" vertical="center"/>
      <protection hidden="1"/>
    </xf>
    <xf numFmtId="0" fontId="18" fillId="0" borderId="15" xfId="0" applyFont="1" applyBorder="1" applyAlignment="1" applyProtection="1">
      <alignment horizontal="right" vertical="top" wrapText="1"/>
      <protection hidden="1"/>
    </xf>
    <xf numFmtId="1" fontId="1" fillId="0" borderId="15" xfId="0" applyNumberFormat="1" applyFont="1" applyBorder="1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right"/>
      <protection hidden="1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57" fillId="0" borderId="20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/>
      <protection locked="0"/>
    </xf>
    <xf numFmtId="2" fontId="1" fillId="0" borderId="23" xfId="0" applyNumberFormat="1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center"/>
      <protection locked="0"/>
    </xf>
    <xf numFmtId="2" fontId="1" fillId="0" borderId="22" xfId="0" applyNumberFormat="1" applyFont="1" applyBorder="1" applyAlignment="1" applyProtection="1">
      <alignment/>
      <protection locked="0"/>
    </xf>
    <xf numFmtId="2" fontId="1" fillId="0" borderId="24" xfId="0" applyNumberFormat="1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43" borderId="0" xfId="0" applyFont="1" applyFill="1" applyBorder="1" applyAlignment="1" applyProtection="1">
      <alignment horizontal="justify" vertical="top" wrapText="1"/>
      <protection hidden="1"/>
    </xf>
    <xf numFmtId="0" fontId="0" fillId="0" borderId="0" xfId="0" applyBorder="1" applyAlignment="1" applyProtection="1">
      <alignment horizontal="justify" vertical="top" wrapText="1"/>
      <protection hidden="1"/>
    </xf>
    <xf numFmtId="0" fontId="0" fillId="0" borderId="10" xfId="0" applyBorder="1" applyAlignment="1" applyProtection="1">
      <alignment horizontal="justify" vertical="top" wrapText="1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20" fillId="43" borderId="16" xfId="0" applyFont="1" applyFill="1" applyBorder="1" applyAlignment="1" applyProtection="1">
      <alignment horizontal="center" vertical="center"/>
      <protection hidden="1"/>
    </xf>
    <xf numFmtId="0" fontId="20" fillId="43" borderId="15" xfId="0" applyFont="1" applyFill="1" applyBorder="1" applyAlignment="1" applyProtection="1">
      <alignment horizontal="center" vertical="center"/>
      <protection hidden="1"/>
    </xf>
    <xf numFmtId="0" fontId="20" fillId="43" borderId="17" xfId="0" applyFont="1" applyFill="1" applyBorder="1" applyAlignment="1" applyProtection="1">
      <alignment horizontal="center" vertical="center"/>
      <protection hidden="1"/>
    </xf>
    <xf numFmtId="0" fontId="1" fillId="43" borderId="0" xfId="0" applyFont="1" applyFill="1" applyBorder="1" applyAlignment="1" applyProtection="1">
      <alignment horizontal="justify" vertical="top" wrapText="1"/>
      <protection hidden="1"/>
    </xf>
    <xf numFmtId="0" fontId="1" fillId="43" borderId="0" xfId="0" applyFont="1" applyFill="1" applyBorder="1" applyAlignment="1" applyProtection="1">
      <alignment vertical="center" wrapText="1"/>
      <protection hidden="1"/>
    </xf>
    <xf numFmtId="0" fontId="1" fillId="43" borderId="10" xfId="0" applyFont="1" applyFill="1" applyBorder="1" applyAlignment="1" applyProtection="1">
      <alignment vertical="center" wrapText="1"/>
      <protection hidden="1"/>
    </xf>
    <xf numFmtId="0" fontId="21" fillId="43" borderId="0" xfId="0" applyFont="1" applyFill="1" applyAlignment="1" applyProtection="1">
      <alignment horizontal="center"/>
      <protection hidden="1"/>
    </xf>
    <xf numFmtId="0" fontId="1" fillId="43" borderId="13" xfId="0" applyFont="1" applyFill="1" applyBorder="1" applyAlignment="1" applyProtection="1">
      <alignment horizontal="center" vertical="center"/>
      <protection hidden="1"/>
    </xf>
    <xf numFmtId="0" fontId="1" fillId="43" borderId="15" xfId="0" applyFont="1" applyFill="1" applyBorder="1" applyAlignment="1" applyProtection="1">
      <alignment horizontal="left" vertical="center"/>
      <protection hidden="1"/>
    </xf>
    <xf numFmtId="0" fontId="1" fillId="43" borderId="17" xfId="0" applyFont="1" applyFill="1" applyBorder="1" applyAlignment="1" applyProtection="1">
      <alignment horizontal="left" vertical="center"/>
      <protection hidden="1"/>
    </xf>
    <xf numFmtId="0" fontId="1" fillId="43" borderId="13" xfId="0" applyFont="1" applyFill="1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20" xfId="0" applyFont="1" applyBorder="1" applyAlignment="1" applyProtection="1">
      <alignment horizontal="left" vertical="center"/>
      <protection hidden="1" locked="0"/>
    </xf>
    <xf numFmtId="0" fontId="1" fillId="0" borderId="18" xfId="0" applyFont="1" applyBorder="1" applyAlignment="1" applyProtection="1">
      <alignment horizontal="left"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0" borderId="18" xfId="0" applyFont="1" applyBorder="1" applyAlignment="1" applyProtection="1">
      <alignment horizontal="center" vertical="center"/>
      <protection hidden="1" locked="0"/>
    </xf>
    <xf numFmtId="0" fontId="1" fillId="43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  <xf numFmtId="0" fontId="1" fillId="0" borderId="15" xfId="0" applyFont="1" applyBorder="1" applyAlignment="1" applyProtection="1">
      <alignment horizontal="center" vertical="center"/>
      <protection hidden="1" locked="0"/>
    </xf>
    <xf numFmtId="0" fontId="1" fillId="0" borderId="11" xfId="0" applyFont="1" applyBorder="1" applyAlignment="1" applyProtection="1">
      <alignment horizontal="left" vertical="top" wrapText="1"/>
      <protection hidden="1"/>
    </xf>
    <xf numFmtId="178" fontId="18" fillId="43" borderId="19" xfId="0" applyNumberFormat="1" applyFont="1" applyFill="1" applyBorder="1" applyAlignment="1" applyProtection="1">
      <alignment horizontal="right" vertical="center"/>
      <protection hidden="1"/>
    </xf>
    <xf numFmtId="178" fontId="18" fillId="43" borderId="18" xfId="0" applyNumberFormat="1" applyFont="1" applyFill="1" applyBorder="1" applyAlignment="1" applyProtection="1">
      <alignment horizontal="right" vertical="center"/>
      <protection hidden="1"/>
    </xf>
    <xf numFmtId="0" fontId="20" fillId="43" borderId="19" xfId="0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1" fillId="0" borderId="81" xfId="0" applyFont="1" applyBorder="1" applyAlignment="1" applyProtection="1">
      <alignment horizontal="left"/>
      <protection hidden="1"/>
    </xf>
    <xf numFmtId="0" fontId="11" fillId="0" borderId="82" xfId="0" applyFont="1" applyBorder="1" applyAlignment="1" applyProtection="1">
      <alignment horizontal="left"/>
      <protection hidden="1"/>
    </xf>
    <xf numFmtId="0" fontId="11" fillId="0" borderId="83" xfId="0" applyFont="1" applyBorder="1" applyAlignment="1" applyProtection="1">
      <alignment horizontal="left"/>
      <protection hidden="1"/>
    </xf>
    <xf numFmtId="0" fontId="11" fillId="0" borderId="0" xfId="0" applyFont="1" applyAlignment="1" applyProtection="1">
      <alignment vertical="justify" wrapText="1"/>
      <protection hidden="1"/>
    </xf>
    <xf numFmtId="0" fontId="0" fillId="0" borderId="0" xfId="0" applyAlignment="1" applyProtection="1">
      <alignment vertical="justify" wrapText="1"/>
      <protection hidden="1"/>
    </xf>
    <xf numFmtId="0" fontId="1" fillId="43" borderId="12" xfId="0" applyFont="1" applyFill="1" applyBorder="1" applyAlignment="1" applyProtection="1">
      <alignment horizontal="center" vertical="center"/>
      <protection hidden="1"/>
    </xf>
    <xf numFmtId="0" fontId="1" fillId="43" borderId="14" xfId="0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8" fillId="43" borderId="19" xfId="0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vertical="top"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unflowerdance.com/BODI%20PM%20800/Backup%20C%20Drive/My%20Documents/TAX2006%20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T IN PUT DATA"/>
      <sheetName val="INCOME_STATEMENT"/>
      <sheetName val="Page 1 &amp; 2"/>
      <sheetName val="Form 12C"/>
      <sheetName val="IT_STAT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DS259"/>
  <sheetViews>
    <sheetView showRowColHeaders="0" showOutlineSymbols="0" zoomScalePageLayoutView="0" workbookViewId="0" topLeftCell="A1">
      <pane ySplit="8" topLeftCell="A49" activePane="bottomLeft" state="frozen"/>
      <selection pane="topLeft" activeCell="A1" sqref="A1"/>
      <selection pane="bottomLeft" activeCell="F56" sqref="F56"/>
    </sheetView>
  </sheetViews>
  <sheetFormatPr defaultColWidth="9.625" defaultRowHeight="12.75" zeroHeight="1"/>
  <cols>
    <col min="1" max="1" width="25.625" style="40" customWidth="1"/>
    <col min="2" max="2" width="12.00390625" style="40" customWidth="1"/>
    <col min="3" max="3" width="12.75390625" style="40" customWidth="1"/>
    <col min="4" max="4" width="10.50390625" style="40" customWidth="1"/>
    <col min="5" max="5" width="8.75390625" style="40" customWidth="1"/>
    <col min="6" max="7" width="9.625" style="40" customWidth="1"/>
    <col min="8" max="8" width="8.625" style="40" customWidth="1"/>
    <col min="9" max="9" width="39.375" style="40" hidden="1" customWidth="1"/>
    <col min="10" max="10" width="4.625" style="40" hidden="1" customWidth="1"/>
    <col min="11" max="11" width="39.625" style="40" hidden="1" customWidth="1"/>
    <col min="12" max="12" width="0.12890625" style="40" hidden="1" customWidth="1"/>
    <col min="13" max="13" width="10.625" style="40" customWidth="1"/>
    <col min="14" max="14" width="31.25390625" style="40" customWidth="1"/>
    <col min="15" max="15" width="4.25390625" style="40" customWidth="1"/>
    <col min="16" max="16" width="11.625" style="40" customWidth="1"/>
    <col min="17" max="44" width="9.625" style="40" customWidth="1"/>
    <col min="45" max="45" width="12.25390625" style="40" customWidth="1"/>
    <col min="46" max="46" width="32.625" style="40" customWidth="1"/>
    <col min="47" max="47" width="9.625" style="40" customWidth="1"/>
    <col min="48" max="48" width="1.625" style="40" customWidth="1"/>
    <col min="49" max="49" width="5.625" style="40" customWidth="1"/>
    <col min="50" max="50" width="1.625" style="40" customWidth="1"/>
    <col min="51" max="51" width="9.625" style="40" customWidth="1"/>
    <col min="52" max="52" width="1.625" style="40" customWidth="1"/>
    <col min="53" max="54" width="5.625" style="40" customWidth="1"/>
    <col min="55" max="16384" width="9.625" style="40" customWidth="1"/>
  </cols>
  <sheetData>
    <row r="1" spans="1:4" ht="15.75" thickBot="1">
      <c r="A1" s="711" t="s">
        <v>394</v>
      </c>
      <c r="B1" s="712"/>
      <c r="C1" s="712"/>
      <c r="D1" s="713"/>
    </row>
    <row r="2" spans="1:123" s="43" customFormat="1" ht="17.25" customHeight="1" thickBot="1" thickTop="1">
      <c r="A2" s="714" t="s">
        <v>486</v>
      </c>
      <c r="B2" s="715"/>
      <c r="C2" s="715"/>
      <c r="D2" s="716"/>
      <c r="I2" s="25"/>
      <c r="J2" s="25"/>
      <c r="K2" s="25"/>
      <c r="L2" s="25"/>
      <c r="M2" s="280" t="str">
        <f>A5</f>
        <v>E.CODE</v>
      </c>
      <c r="N2" s="410">
        <f>C5</f>
        <v>0</v>
      </c>
      <c r="O2" s="281"/>
      <c r="P2" s="282"/>
      <c r="Q2" s="43">
        <v>30000</v>
      </c>
      <c r="S2" s="122"/>
      <c r="AS2" s="92" t="s">
        <v>213</v>
      </c>
      <c r="AT2" s="60" t="s">
        <v>0</v>
      </c>
      <c r="AU2" s="60" t="s">
        <v>1</v>
      </c>
      <c r="BE2" s="61" t="s">
        <v>132</v>
      </c>
      <c r="BF2" s="61" t="s">
        <v>133</v>
      </c>
      <c r="BG2" s="61" t="s">
        <v>134</v>
      </c>
      <c r="BH2" s="61" t="s">
        <v>135</v>
      </c>
      <c r="BI2" s="61" t="s">
        <v>136</v>
      </c>
      <c r="BJ2" s="61" t="s">
        <v>137</v>
      </c>
      <c r="BK2" s="61" t="s">
        <v>138</v>
      </c>
      <c r="BL2" s="61" t="s">
        <v>139</v>
      </c>
      <c r="BR2" s="62" t="s">
        <v>2</v>
      </c>
      <c r="DB2" s="43">
        <v>0</v>
      </c>
      <c r="DC2" s="43" t="s">
        <v>151</v>
      </c>
      <c r="DD2" s="43">
        <v>0</v>
      </c>
      <c r="DE2" s="63" t="s">
        <v>111</v>
      </c>
      <c r="DF2" s="408" t="s">
        <v>397</v>
      </c>
      <c r="DG2" s="67"/>
      <c r="DH2" s="43">
        <v>0</v>
      </c>
      <c r="DI2" s="43">
        <v>0</v>
      </c>
      <c r="DJ2" s="43">
        <v>0</v>
      </c>
      <c r="DK2" s="43">
        <v>0</v>
      </c>
      <c r="DL2" s="43">
        <v>0</v>
      </c>
      <c r="DM2" s="43">
        <v>0</v>
      </c>
      <c r="DN2" s="43">
        <v>0</v>
      </c>
      <c r="DO2" s="43">
        <v>0</v>
      </c>
      <c r="DP2" s="43">
        <v>0</v>
      </c>
      <c r="DQ2" s="43">
        <v>0</v>
      </c>
      <c r="DR2" s="43">
        <v>0</v>
      </c>
      <c r="DS2" s="43">
        <v>0</v>
      </c>
    </row>
    <row r="3" spans="1:123" s="43" customFormat="1" ht="15" customHeight="1" thickBot="1" thickTop="1">
      <c r="A3" s="717" t="s">
        <v>432</v>
      </c>
      <c r="B3" s="718"/>
      <c r="C3" s="718"/>
      <c r="D3" s="719"/>
      <c r="I3" s="25"/>
      <c r="J3" s="26" t="s">
        <v>3</v>
      </c>
      <c r="K3" s="25"/>
      <c r="L3" s="25"/>
      <c r="M3" s="283" t="str">
        <f>UPPER(CONCATENATE('I T IN PUT DATA'!A6,"                               : ",'I T IN PUT DATA'!B6,'I T IN PUT DATA'!C6:C6))</f>
        <v>NAME                               : THIRU. XYZ</v>
      </c>
      <c r="N3" s="284"/>
      <c r="O3" s="284"/>
      <c r="P3" s="285"/>
      <c r="Q3" s="43">
        <v>75000</v>
      </c>
      <c r="AH3" s="43" t="s">
        <v>375</v>
      </c>
      <c r="AK3" s="27" t="s">
        <v>372</v>
      </c>
      <c r="AM3" s="43" t="s">
        <v>335</v>
      </c>
      <c r="AN3" s="43" t="s">
        <v>320</v>
      </c>
      <c r="AO3" s="43" t="s">
        <v>122</v>
      </c>
      <c r="AP3" s="43" t="s">
        <v>151</v>
      </c>
      <c r="AQ3" s="43" t="s">
        <v>129</v>
      </c>
      <c r="AR3" s="86" t="s">
        <v>194</v>
      </c>
      <c r="AS3" s="76" t="s">
        <v>212</v>
      </c>
      <c r="AT3" s="62" t="s">
        <v>4</v>
      </c>
      <c r="AU3" s="43">
        <v>2550</v>
      </c>
      <c r="AV3" s="60" t="s">
        <v>5</v>
      </c>
      <c r="AW3" s="43">
        <v>55</v>
      </c>
      <c r="AX3" s="60" t="s">
        <v>5</v>
      </c>
      <c r="AY3" s="43">
        <v>2660</v>
      </c>
      <c r="AZ3" s="60" t="s">
        <v>5</v>
      </c>
      <c r="BA3" s="43">
        <v>60</v>
      </c>
      <c r="BB3" s="60" t="s">
        <v>5</v>
      </c>
      <c r="BC3" s="43">
        <v>3200</v>
      </c>
      <c r="BE3" s="61">
        <v>0</v>
      </c>
      <c r="BF3" s="61">
        <v>2849</v>
      </c>
      <c r="BG3" s="61">
        <v>250</v>
      </c>
      <c r="BH3" s="61">
        <v>150</v>
      </c>
      <c r="BI3" s="61">
        <v>120</v>
      </c>
      <c r="BJ3" s="61">
        <v>80</v>
      </c>
      <c r="BK3" s="61">
        <v>90</v>
      </c>
      <c r="BL3" s="61">
        <v>45</v>
      </c>
      <c r="BO3" s="64" t="s">
        <v>5</v>
      </c>
      <c r="BP3" s="64" t="s">
        <v>5</v>
      </c>
      <c r="BQ3" s="64" t="s">
        <v>5</v>
      </c>
      <c r="BR3" s="64" t="s">
        <v>5</v>
      </c>
      <c r="BS3" s="64" t="s">
        <v>5</v>
      </c>
      <c r="DB3" s="43">
        <v>3500</v>
      </c>
      <c r="DC3" s="43" t="s">
        <v>152</v>
      </c>
      <c r="DD3" s="43">
        <v>4</v>
      </c>
      <c r="DE3" s="65" t="s">
        <v>112</v>
      </c>
      <c r="DF3" s="408" t="s">
        <v>398</v>
      </c>
      <c r="DG3" s="67"/>
      <c r="DH3" s="43">
        <v>1</v>
      </c>
      <c r="DI3" s="43">
        <v>85</v>
      </c>
      <c r="DJ3" s="43" t="s">
        <v>449</v>
      </c>
      <c r="DK3" s="43">
        <v>50</v>
      </c>
      <c r="DL3" s="43">
        <v>15</v>
      </c>
      <c r="DM3" s="43">
        <v>5000</v>
      </c>
      <c r="DN3" s="43">
        <v>825</v>
      </c>
      <c r="DO3" s="43">
        <v>60</v>
      </c>
      <c r="DP3" s="43">
        <v>20</v>
      </c>
      <c r="DQ3" s="43">
        <v>1000</v>
      </c>
      <c r="DR3" s="43">
        <v>20</v>
      </c>
      <c r="DS3" s="43">
        <v>1</v>
      </c>
    </row>
    <row r="4" spans="1:123" s="43" customFormat="1" ht="15" customHeight="1">
      <c r="A4" s="415" t="s">
        <v>174</v>
      </c>
      <c r="B4" s="337"/>
      <c r="C4" s="674">
        <f>Data!E7:E7</f>
        <v>0</v>
      </c>
      <c r="D4" s="675"/>
      <c r="I4" s="25"/>
      <c r="J4" s="26"/>
      <c r="K4" s="25"/>
      <c r="L4" s="25"/>
      <c r="M4" s="283" t="e">
        <f>UPPER(CONCATENATE('I T IN PUT DATA'!A8,"                : ",'I T IN PUT DATA'!C8:C8))</f>
        <v>#VALUE!</v>
      </c>
      <c r="N4" s="284"/>
      <c r="O4" s="284"/>
      <c r="P4" s="285"/>
      <c r="Q4" s="43">
        <v>100000</v>
      </c>
      <c r="AH4" s="43" t="s">
        <v>380</v>
      </c>
      <c r="AK4" s="2" t="s">
        <v>371</v>
      </c>
      <c r="AM4" s="43" t="s">
        <v>334</v>
      </c>
      <c r="AN4" s="43" t="s">
        <v>321</v>
      </c>
      <c r="AO4" s="43" t="s">
        <v>228</v>
      </c>
      <c r="AP4" s="43" t="s">
        <v>152</v>
      </c>
      <c r="AQ4" s="43" t="s">
        <v>197</v>
      </c>
      <c r="AR4" s="86" t="s">
        <v>193</v>
      </c>
      <c r="AS4" s="76"/>
      <c r="AT4" s="62" t="s">
        <v>6</v>
      </c>
      <c r="AU4" s="43">
        <v>2610</v>
      </c>
      <c r="AV4" s="60" t="s">
        <v>5</v>
      </c>
      <c r="AW4" s="43">
        <v>60</v>
      </c>
      <c r="AX4" s="60" t="s">
        <v>5</v>
      </c>
      <c r="AY4" s="43">
        <v>3150</v>
      </c>
      <c r="AZ4" s="60" t="s">
        <v>5</v>
      </c>
      <c r="BA4" s="43">
        <v>65</v>
      </c>
      <c r="BB4" s="60" t="s">
        <v>5</v>
      </c>
      <c r="BC4" s="43">
        <v>3540</v>
      </c>
      <c r="BE4" s="61">
        <v>2850</v>
      </c>
      <c r="BF4" s="61">
        <v>2999</v>
      </c>
      <c r="BG4" s="61">
        <v>280</v>
      </c>
      <c r="BH4" s="61">
        <v>200</v>
      </c>
      <c r="BI4" s="61">
        <v>150</v>
      </c>
      <c r="BJ4" s="61">
        <v>100</v>
      </c>
      <c r="BK4" s="61">
        <v>90</v>
      </c>
      <c r="BL4" s="61">
        <v>45</v>
      </c>
      <c r="BP4" s="66" t="s">
        <v>7</v>
      </c>
      <c r="BQ4" s="66" t="s">
        <v>8</v>
      </c>
      <c r="BR4" s="66" t="s">
        <v>9</v>
      </c>
      <c r="BS4" s="66" t="s">
        <v>10</v>
      </c>
      <c r="DB4" s="43">
        <v>1000</v>
      </c>
      <c r="DD4" s="43">
        <v>5</v>
      </c>
      <c r="DF4" s="408" t="s">
        <v>399</v>
      </c>
      <c r="DG4" s="67"/>
      <c r="DH4" s="43">
        <v>4</v>
      </c>
      <c r="DI4" s="43">
        <v>100</v>
      </c>
      <c r="DJ4" s="43" t="s">
        <v>450</v>
      </c>
      <c r="DM4" s="43">
        <v>10000</v>
      </c>
      <c r="DN4" s="43">
        <v>2500</v>
      </c>
      <c r="DO4" s="43">
        <v>150</v>
      </c>
      <c r="DQ4" s="43">
        <v>1100</v>
      </c>
      <c r="DR4" s="43">
        <v>40</v>
      </c>
      <c r="DS4" s="43">
        <v>2</v>
      </c>
    </row>
    <row r="5" spans="1:123" s="43" customFormat="1" ht="15" customHeight="1">
      <c r="A5" s="416" t="s">
        <v>107</v>
      </c>
      <c r="B5" s="125"/>
      <c r="C5" s="674">
        <f>Data!E8:E8</f>
        <v>0</v>
      </c>
      <c r="D5" s="675"/>
      <c r="E5" s="126"/>
      <c r="F5" s="43" t="s">
        <v>12</v>
      </c>
      <c r="G5" s="126"/>
      <c r="H5" s="126"/>
      <c r="I5" s="127"/>
      <c r="J5" s="127"/>
      <c r="K5" s="127"/>
      <c r="L5" s="127"/>
      <c r="M5" s="669" t="s">
        <v>164</v>
      </c>
      <c r="N5" s="670"/>
      <c r="O5" s="670"/>
      <c r="P5" s="671"/>
      <c r="Q5" s="43">
        <v>150000</v>
      </c>
      <c r="AK5" s="2" t="s">
        <v>370</v>
      </c>
      <c r="AS5" s="76"/>
      <c r="AT5" s="62" t="s">
        <v>16</v>
      </c>
      <c r="AU5" s="43">
        <v>2650</v>
      </c>
      <c r="AV5" s="60" t="s">
        <v>5</v>
      </c>
      <c r="AW5" s="43">
        <v>65</v>
      </c>
      <c r="AX5" s="60" t="s">
        <v>5</v>
      </c>
      <c r="AY5" s="43">
        <v>3300</v>
      </c>
      <c r="AZ5" s="60" t="s">
        <v>5</v>
      </c>
      <c r="BA5" s="43">
        <v>70</v>
      </c>
      <c r="BB5" s="60" t="s">
        <v>5</v>
      </c>
      <c r="BC5" s="43">
        <v>4000</v>
      </c>
      <c r="BE5" s="61">
        <v>3000</v>
      </c>
      <c r="BF5" s="61">
        <v>3599</v>
      </c>
      <c r="BG5" s="61">
        <v>280</v>
      </c>
      <c r="BH5" s="61">
        <v>200</v>
      </c>
      <c r="BI5" s="61">
        <v>150</v>
      </c>
      <c r="BJ5" s="61">
        <v>100</v>
      </c>
      <c r="BK5" s="61">
        <v>125</v>
      </c>
      <c r="BL5" s="61">
        <v>65</v>
      </c>
      <c r="BO5" s="64" t="s">
        <v>5</v>
      </c>
      <c r="BP5" s="64" t="s">
        <v>5</v>
      </c>
      <c r="BQ5" s="64" t="s">
        <v>5</v>
      </c>
      <c r="BR5" s="64" t="s">
        <v>5</v>
      </c>
      <c r="BS5" s="64" t="s">
        <v>5</v>
      </c>
      <c r="DD5" s="43">
        <v>6</v>
      </c>
      <c r="DF5" s="408" t="s">
        <v>400</v>
      </c>
      <c r="DG5" s="67"/>
      <c r="DH5" s="43">
        <v>7</v>
      </c>
      <c r="DI5" s="43">
        <v>125</v>
      </c>
      <c r="DJ5" s="43" t="s">
        <v>451</v>
      </c>
      <c r="DM5" s="43">
        <v>15000</v>
      </c>
      <c r="DO5" s="43">
        <v>300</v>
      </c>
      <c r="DQ5" s="43">
        <v>1200</v>
      </c>
      <c r="DR5" s="43">
        <v>60</v>
      </c>
      <c r="DS5" s="43">
        <v>3</v>
      </c>
    </row>
    <row r="6" spans="1:123" s="43" customFormat="1" ht="15" customHeight="1">
      <c r="A6" s="417" t="s">
        <v>123</v>
      </c>
      <c r="B6" s="116" t="str">
        <f>IF(C7="MALE","Thiru. ","Tmt. ")</f>
        <v>Thiru. </v>
      </c>
      <c r="C6" s="674" t="str">
        <f>Data!E9:E9</f>
        <v>XYZ</v>
      </c>
      <c r="D6" s="675"/>
      <c r="I6" s="26" t="s">
        <v>14</v>
      </c>
      <c r="J6" s="25"/>
      <c r="K6" s="26" t="s">
        <v>15</v>
      </c>
      <c r="L6" s="25"/>
      <c r="M6" s="286" t="s">
        <v>219</v>
      </c>
      <c r="N6" s="287"/>
      <c r="O6" s="287"/>
      <c r="P6" s="288">
        <f>'Page 1 &amp; 2'!H34</f>
        <v>0</v>
      </c>
      <c r="AK6" s="27" t="s">
        <v>369</v>
      </c>
      <c r="AT6" s="62" t="s">
        <v>17</v>
      </c>
      <c r="AU6" s="43">
        <v>2750</v>
      </c>
      <c r="AV6" s="60" t="s">
        <v>5</v>
      </c>
      <c r="AW6" s="43">
        <v>70</v>
      </c>
      <c r="AX6" s="60" t="s">
        <v>5</v>
      </c>
      <c r="AY6" s="43">
        <v>3800</v>
      </c>
      <c r="AZ6" s="60" t="s">
        <v>5</v>
      </c>
      <c r="BA6" s="43">
        <v>75</v>
      </c>
      <c r="BB6" s="60" t="s">
        <v>5</v>
      </c>
      <c r="BC6" s="43">
        <v>4400</v>
      </c>
      <c r="BE6" s="61">
        <v>3600</v>
      </c>
      <c r="BF6" s="61">
        <v>4399</v>
      </c>
      <c r="BG6" s="61">
        <v>340</v>
      </c>
      <c r="BH6" s="61">
        <v>250</v>
      </c>
      <c r="BI6" s="61">
        <v>180</v>
      </c>
      <c r="BJ6" s="61">
        <v>120</v>
      </c>
      <c r="BK6" s="61">
        <v>125</v>
      </c>
      <c r="BL6" s="61">
        <v>65</v>
      </c>
      <c r="BO6" s="62" t="s">
        <v>18</v>
      </c>
      <c r="BP6" s="43">
        <v>90</v>
      </c>
      <c r="BQ6" s="43">
        <v>65</v>
      </c>
      <c r="BR6" s="43">
        <v>45</v>
      </c>
      <c r="BS6" s="43">
        <v>25</v>
      </c>
      <c r="DD6" s="43">
        <v>7</v>
      </c>
      <c r="DF6" s="408" t="s">
        <v>401</v>
      </c>
      <c r="DG6" s="67"/>
      <c r="DH6" s="43">
        <v>10</v>
      </c>
      <c r="DI6" s="43">
        <v>150</v>
      </c>
      <c r="DJ6" s="43" t="s">
        <v>452</v>
      </c>
      <c r="DM6" s="43">
        <v>20000</v>
      </c>
      <c r="DO6" s="43">
        <v>450</v>
      </c>
      <c r="DQ6" s="43">
        <v>1300</v>
      </c>
      <c r="DR6" s="43">
        <v>80</v>
      </c>
      <c r="DS6" s="43">
        <v>4</v>
      </c>
    </row>
    <row r="7" spans="1:123" s="43" customFormat="1" ht="15" customHeight="1">
      <c r="A7" s="418" t="s">
        <v>110</v>
      </c>
      <c r="B7" s="117"/>
      <c r="C7" s="674" t="str">
        <f>Data!E10:E10</f>
        <v>MALE</v>
      </c>
      <c r="D7" s="675"/>
      <c r="I7" s="25"/>
      <c r="J7" s="25"/>
      <c r="K7" s="25"/>
      <c r="L7" s="25"/>
      <c r="M7" s="283" t="s">
        <v>166</v>
      </c>
      <c r="N7" s="284"/>
      <c r="O7" s="284"/>
      <c r="P7" s="289">
        <f>'Page 1 &amp; 2'!H39</f>
        <v>0</v>
      </c>
      <c r="AT7" s="62" t="s">
        <v>23</v>
      </c>
      <c r="AU7" s="43">
        <v>3050</v>
      </c>
      <c r="AV7" s="60" t="s">
        <v>5</v>
      </c>
      <c r="AW7" s="43">
        <v>75</v>
      </c>
      <c r="AX7" s="60" t="s">
        <v>5</v>
      </c>
      <c r="AY7" s="43">
        <v>3950</v>
      </c>
      <c r="AZ7" s="60" t="s">
        <v>5</v>
      </c>
      <c r="BA7" s="43">
        <v>80</v>
      </c>
      <c r="BB7" s="60" t="s">
        <v>5</v>
      </c>
      <c r="BC7" s="43">
        <v>4590</v>
      </c>
      <c r="BE7" s="61">
        <v>4400</v>
      </c>
      <c r="BF7" s="61">
        <v>4499</v>
      </c>
      <c r="BG7" s="61">
        <v>400</v>
      </c>
      <c r="BH7" s="61">
        <v>300</v>
      </c>
      <c r="BI7" s="61">
        <v>220</v>
      </c>
      <c r="BJ7" s="61">
        <v>150</v>
      </c>
      <c r="BK7" s="61">
        <v>125</v>
      </c>
      <c r="BL7" s="61">
        <v>65</v>
      </c>
      <c r="DD7" s="43">
        <v>8</v>
      </c>
      <c r="DF7" s="408" t="s">
        <v>402</v>
      </c>
      <c r="DG7" s="67"/>
      <c r="DI7" s="43">
        <v>175</v>
      </c>
      <c r="DJ7" s="43" t="s">
        <v>453</v>
      </c>
      <c r="DM7" s="43">
        <v>25000</v>
      </c>
      <c r="DO7" s="43">
        <v>600</v>
      </c>
      <c r="DQ7" s="43">
        <v>1400</v>
      </c>
      <c r="DS7" s="43">
        <v>5</v>
      </c>
    </row>
    <row r="8" spans="1:123" s="43" customFormat="1" ht="15" customHeight="1" thickBot="1">
      <c r="A8" s="419" t="s">
        <v>211</v>
      </c>
      <c r="B8" s="420"/>
      <c r="C8" s="674">
        <f>Data!E11:E11</f>
        <v>0</v>
      </c>
      <c r="D8" s="675"/>
      <c r="E8" s="43" t="s">
        <v>433</v>
      </c>
      <c r="I8" s="26" t="s">
        <v>21</v>
      </c>
      <c r="J8" s="25"/>
      <c r="K8" s="26" t="s">
        <v>22</v>
      </c>
      <c r="L8" s="25"/>
      <c r="M8" s="297" t="s">
        <v>165</v>
      </c>
      <c r="N8" s="298"/>
      <c r="O8" s="299"/>
      <c r="P8" s="290">
        <f>P6-P7</f>
        <v>0</v>
      </c>
      <c r="AT8" s="62" t="s">
        <v>33</v>
      </c>
      <c r="AU8" s="43">
        <v>3200</v>
      </c>
      <c r="AV8" s="60" t="s">
        <v>5</v>
      </c>
      <c r="AW8" s="43">
        <v>85</v>
      </c>
      <c r="AX8" s="60" t="s">
        <v>5</v>
      </c>
      <c r="AY8" s="43">
        <v>4900</v>
      </c>
      <c r="BE8" s="61">
        <v>4500</v>
      </c>
      <c r="BF8" s="61">
        <v>4999</v>
      </c>
      <c r="BG8" s="61">
        <v>400</v>
      </c>
      <c r="BH8" s="61">
        <v>300</v>
      </c>
      <c r="BI8" s="61">
        <v>220</v>
      </c>
      <c r="BJ8" s="61">
        <v>150</v>
      </c>
      <c r="BK8" s="61">
        <v>200</v>
      </c>
      <c r="BL8" s="61">
        <v>100</v>
      </c>
      <c r="BO8" s="62" t="s">
        <v>34</v>
      </c>
      <c r="BP8" s="43">
        <v>125</v>
      </c>
      <c r="BQ8" s="43">
        <v>95</v>
      </c>
      <c r="BR8" s="43">
        <v>65</v>
      </c>
      <c r="BS8" s="43">
        <v>35</v>
      </c>
      <c r="DD8" s="43">
        <v>9</v>
      </c>
      <c r="DF8" s="408" t="s">
        <v>403</v>
      </c>
      <c r="DG8" s="67"/>
      <c r="DI8" s="43">
        <v>200</v>
      </c>
      <c r="DJ8" s="43" t="s">
        <v>454</v>
      </c>
      <c r="DQ8" s="43">
        <v>1500</v>
      </c>
      <c r="DS8" s="43">
        <v>6</v>
      </c>
    </row>
    <row r="9" spans="1:123" s="43" customFormat="1" ht="15" customHeight="1" thickBot="1">
      <c r="A9" s="414" t="s">
        <v>322</v>
      </c>
      <c r="B9" s="148"/>
      <c r="C9" s="672">
        <f>Data!E12:E12</f>
        <v>0</v>
      </c>
      <c r="D9" s="673"/>
      <c r="I9" s="26" t="s">
        <v>31</v>
      </c>
      <c r="J9" s="25"/>
      <c r="K9" s="26" t="s">
        <v>32</v>
      </c>
      <c r="L9" s="25"/>
      <c r="M9" s="412" t="s">
        <v>167</v>
      </c>
      <c r="N9" s="298"/>
      <c r="O9" s="299"/>
      <c r="P9" s="288">
        <f>'Calculation Page 4 &amp; 5'!K20</f>
        <v>0</v>
      </c>
      <c r="AT9" s="62" t="s">
        <v>35</v>
      </c>
      <c r="AU9" s="43">
        <v>3625</v>
      </c>
      <c r="AV9" s="60" t="s">
        <v>5</v>
      </c>
      <c r="AW9" s="43">
        <v>85</v>
      </c>
      <c r="AX9" s="60" t="s">
        <v>5</v>
      </c>
      <c r="AY9" s="43">
        <v>4900</v>
      </c>
      <c r="BE9" s="61">
        <v>5000</v>
      </c>
      <c r="BF9" s="61">
        <v>5699</v>
      </c>
      <c r="BG9" s="61">
        <v>500</v>
      </c>
      <c r="BH9" s="61">
        <v>360</v>
      </c>
      <c r="BI9" s="61">
        <v>270</v>
      </c>
      <c r="BJ9" s="61">
        <v>190</v>
      </c>
      <c r="BK9" s="61">
        <v>200</v>
      </c>
      <c r="BL9" s="61">
        <v>100</v>
      </c>
      <c r="DD9" s="43">
        <v>10</v>
      </c>
      <c r="DF9" s="408" t="s">
        <v>404</v>
      </c>
      <c r="DG9" s="67"/>
      <c r="DI9" s="43">
        <v>275</v>
      </c>
      <c r="DJ9" s="43" t="s">
        <v>455</v>
      </c>
      <c r="DQ9" s="43">
        <v>1600</v>
      </c>
      <c r="DS9" s="43">
        <v>7</v>
      </c>
    </row>
    <row r="10" spans="1:123" s="43" customFormat="1" ht="15" customHeight="1" thickBot="1">
      <c r="A10" s="325"/>
      <c r="B10" s="117"/>
      <c r="C10" s="672">
        <f>Data!E13:E13</f>
        <v>0</v>
      </c>
      <c r="D10" s="673"/>
      <c r="I10" s="25"/>
      <c r="J10" s="25"/>
      <c r="K10" s="25"/>
      <c r="L10" s="25"/>
      <c r="M10" s="300" t="s">
        <v>327</v>
      </c>
      <c r="N10" s="301"/>
      <c r="O10" s="302"/>
      <c r="P10" s="296">
        <f>'Calculation Page 4 &amp; 5'!K22</f>
        <v>0</v>
      </c>
      <c r="AT10" s="62" t="s">
        <v>40</v>
      </c>
      <c r="AU10" s="43">
        <v>4000</v>
      </c>
      <c r="AV10" s="60" t="s">
        <v>5</v>
      </c>
      <c r="AW10" s="43">
        <v>100</v>
      </c>
      <c r="AX10" s="60" t="s">
        <v>5</v>
      </c>
      <c r="AY10" s="43">
        <v>6000</v>
      </c>
      <c r="BE10" s="61">
        <v>5700</v>
      </c>
      <c r="BF10" s="61">
        <v>5999</v>
      </c>
      <c r="BG10" s="61">
        <v>600</v>
      </c>
      <c r="BH10" s="61">
        <v>420</v>
      </c>
      <c r="BI10" s="61">
        <v>320</v>
      </c>
      <c r="BJ10" s="61">
        <v>230</v>
      </c>
      <c r="BK10" s="61">
        <v>200</v>
      </c>
      <c r="BL10" s="61">
        <v>100</v>
      </c>
      <c r="BO10" s="62" t="s">
        <v>41</v>
      </c>
      <c r="BP10" s="43">
        <v>200</v>
      </c>
      <c r="BQ10" s="43">
        <v>150</v>
      </c>
      <c r="BR10" s="43">
        <v>100</v>
      </c>
      <c r="BS10" s="43">
        <v>65</v>
      </c>
      <c r="DD10" s="43">
        <v>11</v>
      </c>
      <c r="DF10" s="408" t="s">
        <v>405</v>
      </c>
      <c r="DG10" s="67"/>
      <c r="DI10" s="43">
        <v>325</v>
      </c>
      <c r="DJ10" s="43" t="s">
        <v>456</v>
      </c>
      <c r="DQ10" s="43">
        <v>1700</v>
      </c>
      <c r="DS10" s="43">
        <v>8</v>
      </c>
    </row>
    <row r="11" spans="1:123" s="43" customFormat="1" ht="15" customHeight="1">
      <c r="A11" s="325"/>
      <c r="B11" s="117"/>
      <c r="C11" s="672">
        <f>Data!E14:E14</f>
        <v>0</v>
      </c>
      <c r="D11" s="673"/>
      <c r="I11" s="26" t="s">
        <v>38</v>
      </c>
      <c r="J11" s="25"/>
      <c r="K11" s="26" t="s">
        <v>39</v>
      </c>
      <c r="L11" s="25"/>
      <c r="M11" s="300" t="s">
        <v>328</v>
      </c>
      <c r="N11" s="301"/>
      <c r="O11" s="302"/>
      <c r="P11" s="296">
        <f>'Calculation Page 4 &amp; 5'!K25</f>
        <v>0</v>
      </c>
      <c r="AI11" s="43" t="s">
        <v>12</v>
      </c>
      <c r="AT11" s="62" t="s">
        <v>42</v>
      </c>
      <c r="AU11" s="43">
        <v>4500</v>
      </c>
      <c r="AV11" s="60" t="s">
        <v>5</v>
      </c>
      <c r="AW11" s="43">
        <v>125</v>
      </c>
      <c r="AX11" s="60" t="s">
        <v>5</v>
      </c>
      <c r="AY11" s="43">
        <v>7000</v>
      </c>
      <c r="BE11" s="61">
        <v>6000</v>
      </c>
      <c r="BF11" s="61">
        <v>6399</v>
      </c>
      <c r="BG11" s="61">
        <v>600</v>
      </c>
      <c r="BH11" s="61">
        <v>420</v>
      </c>
      <c r="BI11" s="61">
        <v>320</v>
      </c>
      <c r="BJ11" s="61">
        <v>230</v>
      </c>
      <c r="BK11" s="61">
        <v>300</v>
      </c>
      <c r="BL11" s="61">
        <v>180</v>
      </c>
      <c r="DD11" s="43">
        <v>12</v>
      </c>
      <c r="DF11" s="408" t="s">
        <v>406</v>
      </c>
      <c r="DG11" s="67"/>
      <c r="DI11" s="43">
        <v>375</v>
      </c>
      <c r="DJ11" s="43" t="s">
        <v>457</v>
      </c>
      <c r="DQ11" s="43">
        <v>1800</v>
      </c>
      <c r="DS11" s="43">
        <v>9</v>
      </c>
    </row>
    <row r="12" spans="1:121" s="43" customFormat="1" ht="15" customHeight="1">
      <c r="A12" s="156"/>
      <c r="B12" s="117"/>
      <c r="C12" s="654"/>
      <c r="D12" s="655"/>
      <c r="E12" s="118"/>
      <c r="I12" s="25"/>
      <c r="J12" s="25"/>
      <c r="K12" s="26" t="s">
        <v>44</v>
      </c>
      <c r="L12" s="25"/>
      <c r="M12" s="413"/>
      <c r="N12" s="378"/>
      <c r="O12" s="379"/>
      <c r="P12" s="411"/>
      <c r="AT12" s="62" t="s">
        <v>45</v>
      </c>
      <c r="AU12" s="43">
        <v>5900</v>
      </c>
      <c r="AV12" s="60" t="s">
        <v>5</v>
      </c>
      <c r="AW12" s="43">
        <v>200</v>
      </c>
      <c r="AX12" s="60" t="s">
        <v>5</v>
      </c>
      <c r="AY12" s="43">
        <v>9900</v>
      </c>
      <c r="BE12" s="61">
        <v>8600</v>
      </c>
      <c r="BF12" s="61">
        <v>9299</v>
      </c>
      <c r="BG12" s="61">
        <v>1000</v>
      </c>
      <c r="BH12" s="61">
        <v>690</v>
      </c>
      <c r="BI12" s="61">
        <v>560</v>
      </c>
      <c r="BJ12" s="61">
        <v>430</v>
      </c>
      <c r="BK12" s="61">
        <v>300</v>
      </c>
      <c r="BL12" s="61">
        <v>180</v>
      </c>
      <c r="CE12" s="43">
        <v>11</v>
      </c>
      <c r="DD12" s="67">
        <v>11</v>
      </c>
      <c r="DF12" s="408" t="s">
        <v>407</v>
      </c>
      <c r="DG12" s="67"/>
      <c r="DQ12" s="43">
        <v>2200</v>
      </c>
    </row>
    <row r="13" spans="1:121" s="43" customFormat="1" ht="15" customHeight="1">
      <c r="A13" s="156"/>
      <c r="B13" s="117"/>
      <c r="C13" s="654"/>
      <c r="D13" s="655"/>
      <c r="I13" s="25"/>
      <c r="J13" s="25"/>
      <c r="K13" s="25"/>
      <c r="L13" s="25"/>
      <c r="M13" s="286" t="s">
        <v>324</v>
      </c>
      <c r="N13" s="287"/>
      <c r="O13" s="287"/>
      <c r="P13" s="290">
        <f>'Calculation Page 4 &amp; 5'!K34</f>
        <v>0</v>
      </c>
      <c r="AT13" s="62" t="s">
        <v>47</v>
      </c>
      <c r="AU13" s="43">
        <v>6500</v>
      </c>
      <c r="AV13" s="60" t="s">
        <v>5</v>
      </c>
      <c r="AW13" s="43">
        <v>200</v>
      </c>
      <c r="AX13" s="60" t="s">
        <v>5</v>
      </c>
      <c r="AY13" s="43">
        <v>11100</v>
      </c>
      <c r="BE13" s="61">
        <v>9300</v>
      </c>
      <c r="BF13" s="61">
        <v>10499</v>
      </c>
      <c r="BG13" s="61">
        <v>1100</v>
      </c>
      <c r="BH13" s="61">
        <v>740</v>
      </c>
      <c r="BI13" s="61">
        <v>620</v>
      </c>
      <c r="BJ13" s="61">
        <v>450</v>
      </c>
      <c r="BK13" s="61">
        <v>300</v>
      </c>
      <c r="BL13" s="61">
        <v>180</v>
      </c>
      <c r="DF13" s="408" t="s">
        <v>408</v>
      </c>
      <c r="DG13" s="67"/>
      <c r="DQ13" s="43">
        <v>2300</v>
      </c>
    </row>
    <row r="14" spans="1:121" s="43" customFormat="1" ht="15" customHeight="1">
      <c r="A14" s="156"/>
      <c r="B14" s="117"/>
      <c r="C14" s="654"/>
      <c r="D14" s="655"/>
      <c r="I14" s="25"/>
      <c r="J14" s="25"/>
      <c r="K14" s="25"/>
      <c r="L14" s="25"/>
      <c r="M14" s="283" t="s">
        <v>218</v>
      </c>
      <c r="N14" s="291"/>
      <c r="O14" s="284"/>
      <c r="P14" s="292">
        <f>'Calculation Page 4 &amp; 5'!K66</f>
        <v>0</v>
      </c>
      <c r="AT14" s="62" t="s">
        <v>48</v>
      </c>
      <c r="AU14" s="43">
        <v>8000</v>
      </c>
      <c r="AV14" s="60" t="s">
        <v>5</v>
      </c>
      <c r="AW14" s="43">
        <v>275</v>
      </c>
      <c r="AX14" s="60" t="s">
        <v>5</v>
      </c>
      <c r="AY14" s="43">
        <v>13500</v>
      </c>
      <c r="BE14" s="61">
        <v>10500</v>
      </c>
      <c r="BF14" s="61">
        <v>10799</v>
      </c>
      <c r="BG14" s="61">
        <v>1200</v>
      </c>
      <c r="BH14" s="61">
        <v>800</v>
      </c>
      <c r="BI14" s="61">
        <v>680</v>
      </c>
      <c r="BJ14" s="61">
        <v>500</v>
      </c>
      <c r="BK14" s="61">
        <v>300</v>
      </c>
      <c r="BL14" s="61">
        <v>180</v>
      </c>
      <c r="DF14" s="408" t="s">
        <v>409</v>
      </c>
      <c r="DG14" s="67"/>
      <c r="DQ14" s="43">
        <v>2400</v>
      </c>
    </row>
    <row r="15" spans="1:121" s="43" customFormat="1" ht="15" customHeight="1">
      <c r="A15" s="156"/>
      <c r="B15" s="117"/>
      <c r="C15" s="654"/>
      <c r="D15" s="655"/>
      <c r="I15" s="25"/>
      <c r="J15" s="25"/>
      <c r="K15" s="25"/>
      <c r="L15" s="25"/>
      <c r="M15" s="286" t="s">
        <v>199</v>
      </c>
      <c r="N15" s="293"/>
      <c r="O15" s="287"/>
      <c r="P15" s="294">
        <f>P13-P14</f>
        <v>0</v>
      </c>
      <c r="AT15" s="62" t="s">
        <v>49</v>
      </c>
      <c r="AU15" s="43">
        <v>9100</v>
      </c>
      <c r="AV15" s="60" t="s">
        <v>5</v>
      </c>
      <c r="AW15" s="43">
        <v>275</v>
      </c>
      <c r="AX15" s="60" t="s">
        <v>5</v>
      </c>
      <c r="AY15" s="43">
        <v>14050</v>
      </c>
      <c r="BE15" s="61">
        <v>10800</v>
      </c>
      <c r="BF15" s="61">
        <v>11299</v>
      </c>
      <c r="BG15" s="61">
        <v>1300</v>
      </c>
      <c r="BH15" s="61">
        <v>850</v>
      </c>
      <c r="BI15" s="61">
        <v>700</v>
      </c>
      <c r="BJ15" s="61">
        <v>500</v>
      </c>
      <c r="BK15" s="61">
        <v>300</v>
      </c>
      <c r="BL15" s="61">
        <v>180</v>
      </c>
      <c r="DF15" s="408" t="s">
        <v>410</v>
      </c>
      <c r="DG15" s="67"/>
      <c r="DQ15" s="43">
        <v>2500</v>
      </c>
    </row>
    <row r="16" spans="1:121" s="43" customFormat="1" ht="15" customHeight="1">
      <c r="A16" s="156"/>
      <c r="B16" s="150"/>
      <c r="C16" s="654"/>
      <c r="D16" s="655"/>
      <c r="F16" s="43">
        <f>IF(C16=1,"1.1.2009",IF(C16=4,"1.4.2008",IF(C16=7,"1.7.2008",IF(C16=10,"1.10.2008",0))))</f>
        <v>0</v>
      </c>
      <c r="I16" s="25"/>
      <c r="J16" s="25"/>
      <c r="K16" s="25"/>
      <c r="L16" s="25"/>
      <c r="M16" s="286" t="s">
        <v>325</v>
      </c>
      <c r="N16" s="287"/>
      <c r="O16" s="287"/>
      <c r="P16" s="295">
        <f>'Calculation Page 4 &amp; 5'!K73</f>
        <v>0</v>
      </c>
      <c r="AT16" s="62" t="s">
        <v>50</v>
      </c>
      <c r="AU16" s="43">
        <v>10000</v>
      </c>
      <c r="AV16" s="60" t="s">
        <v>5</v>
      </c>
      <c r="AW16" s="43">
        <v>325</v>
      </c>
      <c r="AX16" s="60" t="s">
        <v>5</v>
      </c>
      <c r="AY16" s="43">
        <v>15200</v>
      </c>
      <c r="BE16" s="61">
        <v>11300</v>
      </c>
      <c r="BF16" s="61">
        <v>11599</v>
      </c>
      <c r="BG16" s="61">
        <v>1400</v>
      </c>
      <c r="BH16" s="61">
        <v>900</v>
      </c>
      <c r="BI16" s="61">
        <v>700</v>
      </c>
      <c r="BJ16" s="61">
        <v>500</v>
      </c>
      <c r="BK16" s="61">
        <v>300</v>
      </c>
      <c r="BL16" s="61">
        <v>180</v>
      </c>
      <c r="DF16" s="408" t="s">
        <v>411</v>
      </c>
      <c r="DG16" s="67"/>
      <c r="DQ16" s="43">
        <v>2600</v>
      </c>
    </row>
    <row r="17" spans="1:121" s="43" customFormat="1" ht="15" customHeight="1">
      <c r="A17" s="156"/>
      <c r="B17" s="117"/>
      <c r="C17" s="654"/>
      <c r="D17" s="655"/>
      <c r="I17" s="25"/>
      <c r="J17" s="25"/>
      <c r="K17" s="25"/>
      <c r="L17" s="25"/>
      <c r="M17" s="283" t="s">
        <v>431</v>
      </c>
      <c r="N17" s="284"/>
      <c r="O17" s="284"/>
      <c r="P17" s="292">
        <f>'Calculation Page 4 &amp; 5'!Q74</f>
        <v>0</v>
      </c>
      <c r="AT17" s="62" t="s">
        <v>51</v>
      </c>
      <c r="AU17" s="43">
        <v>12000</v>
      </c>
      <c r="AV17" s="60" t="s">
        <v>5</v>
      </c>
      <c r="AW17" s="43">
        <v>375</v>
      </c>
      <c r="AX17" s="60" t="s">
        <v>5</v>
      </c>
      <c r="AY17" s="43">
        <v>16500</v>
      </c>
      <c r="BE17" s="61">
        <v>11600</v>
      </c>
      <c r="BF17" s="61">
        <v>11899</v>
      </c>
      <c r="BG17" s="61">
        <v>1450</v>
      </c>
      <c r="BH17" s="61">
        <v>900</v>
      </c>
      <c r="BI17" s="61">
        <v>700</v>
      </c>
      <c r="BJ17" s="61">
        <v>500</v>
      </c>
      <c r="BK17" s="61">
        <v>300</v>
      </c>
      <c r="BL17" s="61">
        <v>180</v>
      </c>
      <c r="DF17" s="408" t="s">
        <v>412</v>
      </c>
      <c r="DG17" s="67"/>
      <c r="DQ17" s="43">
        <v>2700</v>
      </c>
    </row>
    <row r="18" spans="1:121" s="43" customFormat="1" ht="15" customHeight="1">
      <c r="A18" s="156"/>
      <c r="B18" s="115"/>
      <c r="C18" s="421"/>
      <c r="D18" s="422"/>
      <c r="I18" s="25"/>
      <c r="J18" s="25"/>
      <c r="K18" s="25"/>
      <c r="L18" s="25"/>
      <c r="M18" s="286" t="s">
        <v>168</v>
      </c>
      <c r="N18" s="287"/>
      <c r="O18" s="287"/>
      <c r="P18" s="295">
        <f>'Calculation Page 4 &amp; 5'!K76</f>
        <v>0</v>
      </c>
      <c r="AT18" s="62" t="s">
        <v>52</v>
      </c>
      <c r="AU18" s="43">
        <v>12750</v>
      </c>
      <c r="AV18" s="60" t="s">
        <v>5</v>
      </c>
      <c r="AW18" s="43">
        <v>375</v>
      </c>
      <c r="AX18" s="60" t="s">
        <v>5</v>
      </c>
      <c r="AY18" s="43">
        <v>16500</v>
      </c>
      <c r="BE18" s="61">
        <v>11900</v>
      </c>
      <c r="BF18" s="61">
        <v>13499</v>
      </c>
      <c r="BG18" s="61">
        <v>1500</v>
      </c>
      <c r="BH18" s="61">
        <v>900</v>
      </c>
      <c r="BI18" s="61">
        <v>700</v>
      </c>
      <c r="BJ18" s="61">
        <v>500</v>
      </c>
      <c r="BK18" s="61">
        <v>300</v>
      </c>
      <c r="BL18" s="61">
        <v>180</v>
      </c>
      <c r="DF18" s="408" t="s">
        <v>413</v>
      </c>
      <c r="DG18" s="67"/>
      <c r="DQ18" s="43">
        <v>2800</v>
      </c>
    </row>
    <row r="19" spans="1:121" s="43" customFormat="1" ht="15" customHeight="1">
      <c r="A19" s="156"/>
      <c r="B19" s="117"/>
      <c r="C19" s="654"/>
      <c r="D19" s="655"/>
      <c r="M19" s="283" t="s">
        <v>200</v>
      </c>
      <c r="N19" s="284"/>
      <c r="O19" s="284"/>
      <c r="P19" s="292">
        <f>C99</f>
        <v>0</v>
      </c>
      <c r="AT19" s="62" t="s">
        <v>53</v>
      </c>
      <c r="AU19" s="43">
        <v>14300</v>
      </c>
      <c r="AV19" s="60" t="s">
        <v>5</v>
      </c>
      <c r="AW19" s="43">
        <v>400</v>
      </c>
      <c r="AX19" s="60" t="s">
        <v>5</v>
      </c>
      <c r="AY19" s="43">
        <v>18300</v>
      </c>
      <c r="BE19" s="61">
        <v>13500</v>
      </c>
      <c r="BF19" s="61">
        <v>99999</v>
      </c>
      <c r="BG19" s="61">
        <v>1600</v>
      </c>
      <c r="BH19" s="61">
        <v>900</v>
      </c>
      <c r="BI19" s="61">
        <v>700</v>
      </c>
      <c r="BJ19" s="61">
        <v>500</v>
      </c>
      <c r="BK19" s="61">
        <v>300</v>
      </c>
      <c r="BL19" s="61">
        <v>180</v>
      </c>
      <c r="DF19" s="408" t="s">
        <v>414</v>
      </c>
      <c r="DG19" s="67"/>
      <c r="DQ19" s="43">
        <v>2900</v>
      </c>
    </row>
    <row r="20" spans="1:121" s="43" customFormat="1" ht="15" customHeight="1">
      <c r="A20" s="156"/>
      <c r="B20" s="117"/>
      <c r="C20" s="654"/>
      <c r="D20" s="655"/>
      <c r="M20" s="303" t="s">
        <v>326</v>
      </c>
      <c r="N20" s="284"/>
      <c r="O20" s="284"/>
      <c r="P20" s="292">
        <f>P18-P19</f>
        <v>0</v>
      </c>
      <c r="AT20" s="62" t="s">
        <v>54</v>
      </c>
      <c r="AU20" s="43">
        <v>15000</v>
      </c>
      <c r="AV20" s="60" t="s">
        <v>5</v>
      </c>
      <c r="AW20" s="43">
        <v>400</v>
      </c>
      <c r="AX20" s="60" t="s">
        <v>5</v>
      </c>
      <c r="AY20" s="43">
        <v>18600</v>
      </c>
      <c r="DF20" s="408" t="s">
        <v>415</v>
      </c>
      <c r="DG20" s="67"/>
      <c r="DQ20" s="43">
        <v>3000</v>
      </c>
    </row>
    <row r="21" spans="1:121" s="43" customFormat="1" ht="15" customHeight="1">
      <c r="A21" s="156"/>
      <c r="B21" s="115"/>
      <c r="C21" s="654"/>
      <c r="D21" s="655"/>
      <c r="E21" s="43">
        <f>'Calculation Page 4 &amp; 5'!K48</f>
        <v>0</v>
      </c>
      <c r="F21" s="305">
        <f>C21+E21</f>
        <v>0</v>
      </c>
      <c r="M21" s="167"/>
      <c r="N21" s="167"/>
      <c r="O21" s="167"/>
      <c r="P21" s="168"/>
      <c r="AT21" s="62" t="s">
        <v>55</v>
      </c>
      <c r="AU21" s="43">
        <v>16400</v>
      </c>
      <c r="AV21" s="60" t="s">
        <v>5</v>
      </c>
      <c r="AW21" s="43">
        <v>450</v>
      </c>
      <c r="AX21" s="60" t="s">
        <v>5</v>
      </c>
      <c r="AY21" s="43">
        <v>20000</v>
      </c>
      <c r="DF21" s="408" t="s">
        <v>416</v>
      </c>
      <c r="DG21" s="67"/>
      <c r="DQ21" s="43">
        <v>3100</v>
      </c>
    </row>
    <row r="22" spans="1:111" s="43" customFormat="1" ht="15" customHeight="1">
      <c r="A22" s="438"/>
      <c r="B22" s="439"/>
      <c r="C22" s="440"/>
      <c r="D22" s="440"/>
      <c r="F22" s="305"/>
      <c r="M22" s="167"/>
      <c r="N22" s="167"/>
      <c r="O22" s="167"/>
      <c r="P22" s="168"/>
      <c r="AT22" s="62"/>
      <c r="AV22" s="60"/>
      <c r="AX22" s="60"/>
      <c r="DF22" s="408"/>
      <c r="DG22" s="67"/>
    </row>
    <row r="23" spans="1:111" s="43" customFormat="1" ht="15" customHeight="1">
      <c r="A23" s="156"/>
      <c r="B23" s="117"/>
      <c r="C23" s="654"/>
      <c r="D23" s="655"/>
      <c r="F23" s="305"/>
      <c r="M23" s="167"/>
      <c r="N23" s="167"/>
      <c r="O23" s="167"/>
      <c r="P23" s="168"/>
      <c r="AT23" s="62"/>
      <c r="AV23" s="60"/>
      <c r="AX23" s="60"/>
      <c r="DF23" s="408"/>
      <c r="DG23" s="67"/>
    </row>
    <row r="24" spans="1:111" s="43" customFormat="1" ht="15" customHeight="1">
      <c r="A24" s="156"/>
      <c r="B24" s="117"/>
      <c r="C24" s="654"/>
      <c r="D24" s="655"/>
      <c r="F24" s="305"/>
      <c r="M24" s="167"/>
      <c r="N24" s="167"/>
      <c r="O24" s="167"/>
      <c r="P24" s="168"/>
      <c r="AT24" s="62"/>
      <c r="AV24" s="60"/>
      <c r="AX24" s="60"/>
      <c r="DF24" s="408"/>
      <c r="DG24" s="67"/>
    </row>
    <row r="25" spans="1:111" s="43" customFormat="1" ht="15" customHeight="1">
      <c r="A25" s="438"/>
      <c r="B25" s="439"/>
      <c r="C25" s="440"/>
      <c r="D25" s="440"/>
      <c r="F25" s="305"/>
      <c r="M25" s="167"/>
      <c r="N25" s="167"/>
      <c r="O25" s="167"/>
      <c r="P25" s="168"/>
      <c r="AT25" s="62"/>
      <c r="AV25" s="60"/>
      <c r="AX25" s="60"/>
      <c r="DF25" s="408"/>
      <c r="DG25" s="67"/>
    </row>
    <row r="26" spans="1:111" s="43" customFormat="1" ht="15" customHeight="1">
      <c r="A26" s="438"/>
      <c r="B26" s="439"/>
      <c r="C26" s="440"/>
      <c r="D26" s="440"/>
      <c r="F26" s="305"/>
      <c r="M26" s="167"/>
      <c r="N26" s="167"/>
      <c r="O26" s="167"/>
      <c r="P26" s="168"/>
      <c r="AT26" s="62"/>
      <c r="AV26" s="60"/>
      <c r="AX26" s="60"/>
      <c r="DF26" s="408"/>
      <c r="DG26" s="67"/>
    </row>
    <row r="27" spans="1:111" s="43" customFormat="1" ht="15" customHeight="1">
      <c r="A27" s="438"/>
      <c r="B27" s="439"/>
      <c r="C27" s="440"/>
      <c r="D27" s="440"/>
      <c r="F27" s="305"/>
      <c r="M27" s="167"/>
      <c r="N27" s="167"/>
      <c r="O27" s="167"/>
      <c r="P27" s="168"/>
      <c r="AT27" s="62"/>
      <c r="AV27" s="60"/>
      <c r="AX27" s="60"/>
      <c r="DF27" s="408"/>
      <c r="DG27" s="67"/>
    </row>
    <row r="28" spans="1:111" s="43" customFormat="1" ht="15" customHeight="1">
      <c r="A28" s="438"/>
      <c r="B28" s="439"/>
      <c r="C28" s="440"/>
      <c r="D28" s="440"/>
      <c r="F28" s="305"/>
      <c r="M28" s="167"/>
      <c r="N28" s="167"/>
      <c r="O28" s="167"/>
      <c r="P28" s="168"/>
      <c r="AT28" s="62"/>
      <c r="AV28" s="60"/>
      <c r="AX28" s="60"/>
      <c r="DF28" s="408"/>
      <c r="DG28" s="67"/>
    </row>
    <row r="29" spans="1:111" s="43" customFormat="1" ht="15" customHeight="1">
      <c r="A29" s="438"/>
      <c r="B29" s="439"/>
      <c r="C29" s="440"/>
      <c r="D29" s="440"/>
      <c r="F29" s="305"/>
      <c r="M29" s="167"/>
      <c r="N29" s="167"/>
      <c r="O29" s="167"/>
      <c r="P29" s="168"/>
      <c r="AT29" s="62"/>
      <c r="AV29" s="60"/>
      <c r="AX29" s="60"/>
      <c r="DF29" s="408"/>
      <c r="DG29" s="67"/>
    </row>
    <row r="30" spans="1:111" s="43" customFormat="1" ht="15" customHeight="1">
      <c r="A30" s="438"/>
      <c r="B30" s="439"/>
      <c r="C30" s="440"/>
      <c r="D30" s="440"/>
      <c r="F30" s="305"/>
      <c r="M30" s="167"/>
      <c r="N30" s="167"/>
      <c r="O30" s="167"/>
      <c r="P30" s="168"/>
      <c r="AT30" s="62"/>
      <c r="AV30" s="60"/>
      <c r="AX30" s="60"/>
      <c r="DF30" s="408"/>
      <c r="DG30" s="67"/>
    </row>
    <row r="31" spans="1:111" s="43" customFormat="1" ht="15" customHeight="1">
      <c r="A31" s="438"/>
      <c r="B31" s="439"/>
      <c r="C31" s="440"/>
      <c r="D31" s="440"/>
      <c r="F31" s="305"/>
      <c r="M31" s="167"/>
      <c r="N31" s="167"/>
      <c r="O31" s="167"/>
      <c r="P31" s="168"/>
      <c r="AT31" s="62"/>
      <c r="AV31" s="60"/>
      <c r="AX31" s="60"/>
      <c r="DF31" s="408"/>
      <c r="DG31" s="67"/>
    </row>
    <row r="32" spans="1:111" s="43" customFormat="1" ht="15" customHeight="1">
      <c r="A32" s="438"/>
      <c r="B32" s="439"/>
      <c r="C32" s="440"/>
      <c r="D32" s="440"/>
      <c r="F32" s="305"/>
      <c r="M32" s="167"/>
      <c r="N32" s="167"/>
      <c r="O32" s="167"/>
      <c r="P32" s="168"/>
      <c r="AT32" s="62"/>
      <c r="AV32" s="60"/>
      <c r="AX32" s="60"/>
      <c r="DF32" s="408"/>
      <c r="DG32" s="67"/>
    </row>
    <row r="33" spans="1:121" s="43" customFormat="1" ht="15" customHeight="1">
      <c r="A33" s="372"/>
      <c r="B33" s="154"/>
      <c r="C33" s="657" t="s">
        <v>12</v>
      </c>
      <c r="D33" s="658"/>
      <c r="I33" s="25"/>
      <c r="J33" s="25"/>
      <c r="K33" s="25"/>
      <c r="L33" s="25"/>
      <c r="M33" s="167"/>
      <c r="N33" s="167"/>
      <c r="O33" s="167"/>
      <c r="P33" s="168"/>
      <c r="AT33" s="62" t="s">
        <v>56</v>
      </c>
      <c r="AU33" s="43">
        <v>17400</v>
      </c>
      <c r="AV33" s="60" t="s">
        <v>5</v>
      </c>
      <c r="AW33" s="43">
        <v>500</v>
      </c>
      <c r="AX33" s="60" t="s">
        <v>5</v>
      </c>
      <c r="AY33" s="43">
        <v>21900</v>
      </c>
      <c r="DF33" s="408" t="s">
        <v>417</v>
      </c>
      <c r="DG33" s="67"/>
      <c r="DQ33" s="43">
        <v>3200</v>
      </c>
    </row>
    <row r="34" spans="9:121" s="43" customFormat="1" ht="15" customHeight="1">
      <c r="I34" s="25"/>
      <c r="J34" s="25"/>
      <c r="K34" s="25"/>
      <c r="L34" s="25"/>
      <c r="M34" s="167"/>
      <c r="N34" s="167"/>
      <c r="O34" s="167"/>
      <c r="P34" s="168"/>
      <c r="AT34" s="62"/>
      <c r="AV34" s="60"/>
      <c r="AX34" s="60"/>
      <c r="DF34" s="408" t="s">
        <v>418</v>
      </c>
      <c r="DG34" s="67"/>
      <c r="DQ34" s="43">
        <v>3300</v>
      </c>
    </row>
    <row r="35" spans="1:121" s="43" customFormat="1" ht="15" customHeight="1">
      <c r="A35" s="156"/>
      <c r="B35" s="117"/>
      <c r="C35" s="386"/>
      <c r="F35" s="43">
        <f>C35-E35</f>
        <v>0</v>
      </c>
      <c r="I35" s="25"/>
      <c r="J35" s="25"/>
      <c r="K35" s="25"/>
      <c r="L35" s="25"/>
      <c r="M35" s="167"/>
      <c r="N35" s="167"/>
      <c r="O35" s="167"/>
      <c r="P35" s="167"/>
      <c r="AT35" s="62" t="s">
        <v>57</v>
      </c>
      <c r="AU35" s="68">
        <v>5000</v>
      </c>
      <c r="AV35" s="69" t="s">
        <v>5</v>
      </c>
      <c r="AW35" s="68">
        <v>150</v>
      </c>
      <c r="AX35" s="69" t="s">
        <v>5</v>
      </c>
      <c r="AY35" s="68">
        <v>8000</v>
      </c>
      <c r="DF35" s="408" t="s">
        <v>419</v>
      </c>
      <c r="DG35" s="67"/>
      <c r="DQ35" s="43">
        <v>3400</v>
      </c>
    </row>
    <row r="36" spans="1:121" s="43" customFormat="1" ht="15" customHeight="1">
      <c r="A36" s="156"/>
      <c r="B36" s="117"/>
      <c r="C36" s="386"/>
      <c r="F36" s="43">
        <f>C36-E36</f>
        <v>0</v>
      </c>
      <c r="I36" s="25"/>
      <c r="J36" s="25"/>
      <c r="K36" s="25"/>
      <c r="L36" s="25"/>
      <c r="M36" s="167"/>
      <c r="N36" s="167"/>
      <c r="O36" s="167"/>
      <c r="P36" s="167"/>
      <c r="AT36" s="62" t="s">
        <v>42</v>
      </c>
      <c r="AU36" s="43">
        <v>4500</v>
      </c>
      <c r="AV36" s="60" t="s">
        <v>5</v>
      </c>
      <c r="AW36" s="43">
        <v>125</v>
      </c>
      <c r="AX36" s="60" t="s">
        <v>5</v>
      </c>
      <c r="AY36" s="43">
        <v>7000</v>
      </c>
      <c r="DF36" s="408" t="s">
        <v>420</v>
      </c>
      <c r="DG36" s="67"/>
      <c r="DQ36" s="43">
        <v>3500</v>
      </c>
    </row>
    <row r="37" spans="1:121" s="43" customFormat="1" ht="15" customHeight="1">
      <c r="A37" s="156"/>
      <c r="B37" s="117"/>
      <c r="C37" s="386"/>
      <c r="F37" s="43">
        <f>C37-E37</f>
        <v>0</v>
      </c>
      <c r="I37" s="25"/>
      <c r="J37" s="25"/>
      <c r="K37" s="25"/>
      <c r="L37" s="25"/>
      <c r="M37" s="167"/>
      <c r="N37" s="167"/>
      <c r="O37" s="167"/>
      <c r="P37" s="167"/>
      <c r="AT37" s="62" t="s">
        <v>58</v>
      </c>
      <c r="AU37" s="43">
        <v>4300</v>
      </c>
      <c r="AV37" s="60" t="s">
        <v>5</v>
      </c>
      <c r="AW37" s="43">
        <v>100</v>
      </c>
      <c r="AX37" s="60" t="s">
        <v>5</v>
      </c>
      <c r="AY37" s="43">
        <v>6000</v>
      </c>
      <c r="DF37" s="408" t="s">
        <v>421</v>
      </c>
      <c r="DG37" s="67"/>
      <c r="DQ37" s="43">
        <v>3600</v>
      </c>
    </row>
    <row r="38" spans="1:121" s="43" customFormat="1" ht="15" customHeight="1">
      <c r="A38" s="156"/>
      <c r="B38" s="146"/>
      <c r="C38" s="386"/>
      <c r="D38" s="328">
        <f>'Salary Details'!AR21</f>
        <v>0</v>
      </c>
      <c r="G38" s="43">
        <f>'Salary Details'!AT21</f>
        <v>0</v>
      </c>
      <c r="H38" s="43">
        <f>'Salary Details'!AS21</f>
        <v>0</v>
      </c>
      <c r="I38" s="25"/>
      <c r="J38" s="25"/>
      <c r="K38" s="25"/>
      <c r="L38" s="25"/>
      <c r="M38" s="167"/>
      <c r="N38" s="167"/>
      <c r="O38" s="167"/>
      <c r="P38" s="167"/>
      <c r="AT38" s="70" t="s">
        <v>43</v>
      </c>
      <c r="AU38" s="68">
        <v>5000</v>
      </c>
      <c r="AV38" s="69" t="s">
        <v>5</v>
      </c>
      <c r="AW38" s="68">
        <v>150</v>
      </c>
      <c r="AX38" s="69" t="s">
        <v>5</v>
      </c>
      <c r="AY38" s="68">
        <v>8000</v>
      </c>
      <c r="DF38" s="408" t="s">
        <v>422</v>
      </c>
      <c r="DG38" s="67"/>
      <c r="DQ38" s="43">
        <v>3700</v>
      </c>
    </row>
    <row r="39" spans="1:121" s="43" customFormat="1" ht="15" customHeight="1">
      <c r="A39" s="156"/>
      <c r="B39" s="146"/>
      <c r="C39" s="386"/>
      <c r="D39" s="43">
        <f>'Salary Details'!AR37</f>
        <v>0</v>
      </c>
      <c r="F39" s="328">
        <f>'Salary Details'!AF5-'Salary Details'!AF4</f>
        <v>0</v>
      </c>
      <c r="G39" s="43">
        <f>'Salary Details'!AT37</f>
        <v>0</v>
      </c>
      <c r="H39" s="40">
        <f>IF('Salary Details'!AS37&lt;0,0,'Salary Details'!AS37)</f>
        <v>0</v>
      </c>
      <c r="I39" s="25"/>
      <c r="J39" s="25"/>
      <c r="K39" s="25"/>
      <c r="L39" s="25"/>
      <c r="M39" s="167"/>
      <c r="N39" s="167"/>
      <c r="O39" s="167"/>
      <c r="P39" s="167"/>
      <c r="DF39" s="408" t="s">
        <v>423</v>
      </c>
      <c r="DG39" s="67"/>
      <c r="DQ39" s="43">
        <v>3800</v>
      </c>
    </row>
    <row r="40" spans="1:121" s="43" customFormat="1" ht="15" customHeight="1">
      <c r="A40" s="156"/>
      <c r="B40" s="117"/>
      <c r="C40" s="386"/>
      <c r="D40" s="328"/>
      <c r="H40" s="40"/>
      <c r="I40" s="25"/>
      <c r="J40" s="25"/>
      <c r="K40" s="25"/>
      <c r="L40" s="25"/>
      <c r="M40" s="167"/>
      <c r="N40" s="167"/>
      <c r="O40" s="167"/>
      <c r="P40" s="167"/>
      <c r="DF40" s="408" t="s">
        <v>424</v>
      </c>
      <c r="DG40" s="67"/>
      <c r="DQ40" s="43">
        <v>3900</v>
      </c>
    </row>
    <row r="41" spans="1:121" s="43" customFormat="1" ht="15" customHeight="1">
      <c r="A41" s="156"/>
      <c r="B41" s="117"/>
      <c r="C41" s="386"/>
      <c r="D41" s="328"/>
      <c r="I41" s="25"/>
      <c r="J41" s="25"/>
      <c r="K41" s="25"/>
      <c r="L41" s="25"/>
      <c r="M41" s="167"/>
      <c r="N41" s="167"/>
      <c r="O41" s="167"/>
      <c r="P41" s="167"/>
      <c r="DF41" s="408" t="s">
        <v>425</v>
      </c>
      <c r="DG41" s="67"/>
      <c r="DQ41" s="43">
        <v>4000</v>
      </c>
    </row>
    <row r="42" spans="1:121" s="43" customFormat="1" ht="14.25" customHeight="1">
      <c r="A42" s="678" t="s">
        <v>150</v>
      </c>
      <c r="B42" s="679"/>
      <c r="C42" s="680"/>
      <c r="D42" s="328"/>
      <c r="I42" s="25"/>
      <c r="J42" s="25"/>
      <c r="K42" s="25"/>
      <c r="L42" s="25"/>
      <c r="M42" s="167"/>
      <c r="N42" s="167"/>
      <c r="O42" s="167"/>
      <c r="P42" s="167"/>
      <c r="DF42" s="408" t="s">
        <v>426</v>
      </c>
      <c r="DG42" s="67"/>
      <c r="DQ42" s="43">
        <v>4100</v>
      </c>
    </row>
    <row r="43" spans="1:121" s="43" customFormat="1" ht="15" customHeight="1">
      <c r="A43" s="156" t="s">
        <v>357</v>
      </c>
      <c r="B43" s="115"/>
      <c r="C43" s="409">
        <v>0</v>
      </c>
      <c r="D43" s="328"/>
      <c r="I43" s="25"/>
      <c r="J43" s="25"/>
      <c r="K43" s="25"/>
      <c r="L43" s="25"/>
      <c r="M43" s="167"/>
      <c r="N43" s="167"/>
      <c r="O43" s="167"/>
      <c r="P43" s="167"/>
      <c r="DF43" s="408" t="s">
        <v>427</v>
      </c>
      <c r="DG43" s="67"/>
      <c r="DQ43" s="43">
        <v>4200</v>
      </c>
    </row>
    <row r="44" spans="9:121" s="43" customFormat="1" ht="15" customHeight="1">
      <c r="I44" s="25"/>
      <c r="J44" s="25"/>
      <c r="K44" s="25"/>
      <c r="L44" s="25"/>
      <c r="M44" s="167"/>
      <c r="N44" s="167"/>
      <c r="O44" s="167"/>
      <c r="P44" s="167"/>
      <c r="DF44" s="408" t="s">
        <v>428</v>
      </c>
      <c r="DG44" s="67"/>
      <c r="DQ44" s="43">
        <v>4300</v>
      </c>
    </row>
    <row r="45" spans="1:121" s="43" customFormat="1" ht="15" customHeight="1">
      <c r="A45" s="156" t="s">
        <v>241</v>
      </c>
      <c r="B45" s="117"/>
      <c r="C45" s="306" t="str">
        <f>Data!N35:N35</f>
        <v>Rented</v>
      </c>
      <c r="D45" s="226"/>
      <c r="E45" s="121">
        <f>'Salary Details'!O46</f>
        <v>0</v>
      </c>
      <c r="F45" s="43">
        <f>IF(C47="Yes",S2,S3)</f>
        <v>0</v>
      </c>
      <c r="I45" s="25"/>
      <c r="J45" s="25"/>
      <c r="K45" s="25"/>
      <c r="L45" s="25"/>
      <c r="M45" s="167"/>
      <c r="N45" s="167"/>
      <c r="O45" s="167"/>
      <c r="P45" s="167"/>
      <c r="DF45" s="408" t="s">
        <v>429</v>
      </c>
      <c r="DG45" s="67"/>
      <c r="DQ45" s="43">
        <v>4400</v>
      </c>
    </row>
    <row r="46" spans="1:121" s="43" customFormat="1" ht="14.25" customHeight="1">
      <c r="A46" s="156" t="s">
        <v>162</v>
      </c>
      <c r="B46" s="117"/>
      <c r="C46" s="654">
        <f>Data!N36:N36</f>
        <v>0</v>
      </c>
      <c r="D46" s="655"/>
      <c r="I46" s="25"/>
      <c r="J46" s="25"/>
      <c r="K46" s="25"/>
      <c r="L46" s="25"/>
      <c r="M46" s="167"/>
      <c r="N46" s="167"/>
      <c r="O46" s="167"/>
      <c r="P46" s="167"/>
      <c r="DF46" s="408" t="s">
        <v>430</v>
      </c>
      <c r="DG46" s="67"/>
      <c r="DQ46" s="43">
        <v>4500</v>
      </c>
    </row>
    <row r="47" spans="1:121" s="43" customFormat="1" ht="15" customHeight="1">
      <c r="A47" s="156" t="s">
        <v>163</v>
      </c>
      <c r="B47" s="115"/>
      <c r="C47" s="329" t="str">
        <f>IF(E45&lt;G53,"Yes","No")</f>
        <v>No</v>
      </c>
      <c r="D47" s="330"/>
      <c r="I47" s="25"/>
      <c r="J47" s="25"/>
      <c r="K47" s="25"/>
      <c r="L47" s="25"/>
      <c r="M47" s="167"/>
      <c r="N47" s="167"/>
      <c r="O47" s="167"/>
      <c r="P47" s="167"/>
      <c r="DF47" s="408"/>
      <c r="DG47" s="67"/>
      <c r="DQ47" s="43">
        <v>4600</v>
      </c>
    </row>
    <row r="48" spans="1:121" s="43" customFormat="1" ht="15" customHeight="1">
      <c r="A48" s="656" t="s">
        <v>332</v>
      </c>
      <c r="B48" s="656"/>
      <c r="C48" s="656"/>
      <c r="D48" s="656"/>
      <c r="I48" s="25"/>
      <c r="J48" s="25"/>
      <c r="K48" s="25"/>
      <c r="L48" s="25"/>
      <c r="M48" s="167"/>
      <c r="N48" s="167"/>
      <c r="O48" s="167"/>
      <c r="P48" s="167"/>
      <c r="DF48" s="67"/>
      <c r="DG48" s="67"/>
      <c r="DQ48" s="43">
        <v>4700</v>
      </c>
    </row>
    <row r="49" spans="1:121" s="43" customFormat="1" ht="15" customHeight="1">
      <c r="A49" s="327" t="s">
        <v>223</v>
      </c>
      <c r="B49" s="156"/>
      <c r="C49" s="156" t="str">
        <f>F49</f>
        <v>NEW</v>
      </c>
      <c r="D49" s="156"/>
      <c r="E49" s="66" t="s">
        <v>0</v>
      </c>
      <c r="F49" s="66" t="s">
        <v>1</v>
      </c>
      <c r="I49" s="25"/>
      <c r="J49" s="25"/>
      <c r="K49" s="25"/>
      <c r="L49" s="25"/>
      <c r="M49" s="167"/>
      <c r="N49" s="167"/>
      <c r="O49" s="167"/>
      <c r="P49" s="167"/>
      <c r="DF49" s="67"/>
      <c r="DG49" s="67"/>
      <c r="DQ49" s="43">
        <v>4800</v>
      </c>
    </row>
    <row r="50" spans="1:121" s="43" customFormat="1" ht="15" customHeight="1">
      <c r="A50" s="156" t="s">
        <v>447</v>
      </c>
      <c r="B50" s="151"/>
      <c r="C50" s="652">
        <f>F50</f>
        <v>75</v>
      </c>
      <c r="D50" s="653"/>
      <c r="E50" s="43">
        <f>'Salary Details'!AG18</f>
        <v>60</v>
      </c>
      <c r="F50" s="43">
        <f>'Salary Details'!AH18</f>
        <v>75</v>
      </c>
      <c r="I50" s="25"/>
      <c r="J50" s="25"/>
      <c r="K50" s="25"/>
      <c r="L50" s="25"/>
      <c r="M50" s="167"/>
      <c r="N50" s="167"/>
      <c r="O50" s="167"/>
      <c r="P50" s="167"/>
      <c r="DF50" s="67"/>
      <c r="DG50" s="67"/>
      <c r="DQ50" s="43">
        <v>4900</v>
      </c>
    </row>
    <row r="51" spans="1:121" s="43" customFormat="1" ht="15" customHeight="1">
      <c r="A51" s="156" t="s">
        <v>448</v>
      </c>
      <c r="B51" s="115"/>
      <c r="C51" s="654">
        <f>F51</f>
        <v>75</v>
      </c>
      <c r="D51" s="655"/>
      <c r="E51" s="43">
        <f>'Salary Details'!AG28</f>
        <v>60</v>
      </c>
      <c r="F51" s="43">
        <f>'Salary Details'!AH28</f>
        <v>75</v>
      </c>
      <c r="I51" s="25"/>
      <c r="J51" s="25"/>
      <c r="K51" s="25"/>
      <c r="L51" s="25"/>
      <c r="M51" s="167"/>
      <c r="N51" s="167"/>
      <c r="O51" s="167"/>
      <c r="P51" s="167"/>
      <c r="DF51" s="67"/>
      <c r="DG51" s="67"/>
      <c r="DQ51" s="43">
        <v>5000</v>
      </c>
    </row>
    <row r="52" spans="1:111" s="43" customFormat="1" ht="15" customHeight="1">
      <c r="A52" s="156" t="s">
        <v>222</v>
      </c>
      <c r="B52" s="115"/>
      <c r="C52" s="423">
        <f>C50+C51</f>
        <v>150</v>
      </c>
      <c r="D52" s="424"/>
      <c r="E52" s="66">
        <f>SUM(E50:E51)</f>
        <v>120</v>
      </c>
      <c r="DF52" s="67"/>
      <c r="DG52" s="67"/>
    </row>
    <row r="53" spans="1:12" s="43" customFormat="1" ht="15" customHeight="1">
      <c r="A53" s="166"/>
      <c r="B53" s="154"/>
      <c r="C53" s="119"/>
      <c r="D53" s="154"/>
      <c r="E53" s="66"/>
      <c r="G53" s="120">
        <f>'Calculation Page 4 &amp; 5'!N11</f>
        <v>0</v>
      </c>
      <c r="I53" s="25"/>
      <c r="J53" s="25"/>
      <c r="K53" s="25"/>
      <c r="L53" s="25"/>
    </row>
    <row r="54" spans="1:12" s="43" customFormat="1" ht="15" customHeight="1">
      <c r="A54" s="683" t="s">
        <v>437</v>
      </c>
      <c r="B54" s="684"/>
      <c r="C54" s="681" t="str">
        <f>Data!N44:N44</f>
        <v>After 1.4.99</v>
      </c>
      <c r="D54" s="682"/>
      <c r="E54" s="66"/>
      <c r="G54" s="120"/>
      <c r="I54" s="25"/>
      <c r="J54" s="25"/>
      <c r="K54" s="25"/>
      <c r="L54" s="25"/>
    </row>
    <row r="55" spans="1:5" s="43" customFormat="1" ht="14.25" customHeight="1">
      <c r="A55" s="326" t="s">
        <v>438</v>
      </c>
      <c r="B55" s="326" t="s">
        <v>436</v>
      </c>
      <c r="C55" s="665" t="str">
        <f>Data!N45:N45</f>
        <v>Month</v>
      </c>
      <c r="D55" s="666"/>
      <c r="E55" s="169">
        <f>IF(C55="Month",C56,0)</f>
        <v>0</v>
      </c>
    </row>
    <row r="56" spans="1:12" s="43" customFormat="1" ht="15" customHeight="1">
      <c r="A56" s="326" t="s">
        <v>438</v>
      </c>
      <c r="B56" s="326" t="s">
        <v>63</v>
      </c>
      <c r="C56" s="663">
        <f>Data!N46:N46</f>
        <v>0</v>
      </c>
      <c r="D56" s="664"/>
      <c r="E56" s="170">
        <f>IF(C55="Month",'Salary Details'!W41,C56)</f>
        <v>0</v>
      </c>
      <c r="F56" s="129">
        <f>IF(C54="After 1.4.99",200000,30000)</f>
        <v>200000</v>
      </c>
      <c r="G56" s="371">
        <f>IF(E56&gt;F56,F56,E56)</f>
        <v>0</v>
      </c>
      <c r="I56" s="25"/>
      <c r="J56" s="25"/>
      <c r="K56" s="25"/>
      <c r="L56" s="25"/>
    </row>
    <row r="57" spans="1:12" s="43" customFormat="1" ht="15" customHeight="1">
      <c r="A57" s="156" t="s">
        <v>373</v>
      </c>
      <c r="B57" s="326" t="s">
        <v>374</v>
      </c>
      <c r="C57" s="667" t="str">
        <f>Data!N47:N47</f>
        <v>Self occupied </v>
      </c>
      <c r="D57" s="668"/>
      <c r="E57" s="66"/>
      <c r="I57" s="25"/>
      <c r="J57" s="25"/>
      <c r="K57" s="25"/>
      <c r="L57" s="25"/>
    </row>
    <row r="58" spans="9:12" s="43" customFormat="1" ht="15" customHeight="1">
      <c r="I58" s="25"/>
      <c r="J58" s="25"/>
      <c r="K58" s="25"/>
      <c r="L58" s="25"/>
    </row>
    <row r="59" spans="1:12" s="43" customFormat="1" ht="15" customHeight="1">
      <c r="A59" s="156" t="s">
        <v>202</v>
      </c>
      <c r="B59" s="117"/>
      <c r="C59" s="676">
        <v>6500</v>
      </c>
      <c r="D59" s="677"/>
      <c r="I59" s="25"/>
      <c r="J59" s="25"/>
      <c r="K59" s="25"/>
      <c r="L59" s="25"/>
    </row>
    <row r="60" spans="1:12" s="43" customFormat="1" ht="14.25" customHeight="1">
      <c r="A60" s="156" t="s">
        <v>203</v>
      </c>
      <c r="B60" s="148"/>
      <c r="C60" s="676">
        <v>0</v>
      </c>
      <c r="D60" s="677"/>
      <c r="F60" s="123"/>
      <c r="I60" s="25"/>
      <c r="J60" s="25"/>
      <c r="K60" s="25"/>
      <c r="L60" s="25"/>
    </row>
    <row r="61" spans="1:12" s="43" customFormat="1" ht="0.75" customHeight="1">
      <c r="A61" s="156" t="s">
        <v>331</v>
      </c>
      <c r="B61" s="148"/>
      <c r="C61" s="654"/>
      <c r="D61" s="655"/>
      <c r="E61" s="121"/>
      <c r="I61" s="25"/>
      <c r="J61" s="25"/>
      <c r="K61" s="25"/>
      <c r="L61" s="25"/>
    </row>
    <row r="62" spans="1:12" s="43" customFormat="1" ht="15" customHeight="1">
      <c r="A62" s="156" t="s">
        <v>445</v>
      </c>
      <c r="B62" s="145" t="s">
        <v>193</v>
      </c>
      <c r="C62" s="709">
        <v>0</v>
      </c>
      <c r="D62" s="710"/>
      <c r="E62" s="142">
        <f>IF(B62="50%",(C62*50%),(C62*100%))</f>
        <v>0</v>
      </c>
      <c r="F62" s="143">
        <f>'Salary Details'!AH24</f>
        <v>0</v>
      </c>
      <c r="I62" s="25"/>
      <c r="J62" s="25"/>
      <c r="K62" s="25"/>
      <c r="L62" s="25"/>
    </row>
    <row r="63" spans="1:12" s="43" customFormat="1" ht="15" customHeight="1">
      <c r="A63" s="156" t="s">
        <v>201</v>
      </c>
      <c r="B63" s="148"/>
      <c r="C63" s="654" t="s">
        <v>152</v>
      </c>
      <c r="D63" s="655"/>
      <c r="E63" s="121"/>
      <c r="I63" s="25"/>
      <c r="J63" s="25"/>
      <c r="K63" s="25"/>
      <c r="L63" s="25"/>
    </row>
    <row r="64" spans="5:12" s="43" customFormat="1" ht="15" customHeight="1">
      <c r="E64" s="121"/>
      <c r="I64" s="25"/>
      <c r="J64" s="25"/>
      <c r="K64" s="25"/>
      <c r="L64" s="25"/>
    </row>
    <row r="65" spans="1:12" s="43" customFormat="1" ht="15" customHeight="1">
      <c r="A65" s="154"/>
      <c r="B65" s="154"/>
      <c r="C65" s="154"/>
      <c r="D65" s="154"/>
      <c r="E65" s="121"/>
      <c r="I65" s="25"/>
      <c r="J65" s="25"/>
      <c r="K65" s="25"/>
      <c r="L65" s="25"/>
    </row>
    <row r="66" spans="1:12" s="43" customFormat="1" ht="15" customHeight="1">
      <c r="A66" s="62"/>
      <c r="I66" s="25"/>
      <c r="J66" s="25"/>
      <c r="K66" s="25"/>
      <c r="L66" s="25"/>
    </row>
    <row r="67" spans="1:12" s="43" customFormat="1" ht="15" customHeight="1">
      <c r="A67" s="707" t="s">
        <v>224</v>
      </c>
      <c r="B67" s="708"/>
      <c r="C67" s="708"/>
      <c r="D67" s="708"/>
      <c r="I67" s="25"/>
      <c r="J67" s="25"/>
      <c r="K67" s="25"/>
      <c r="L67" s="25"/>
    </row>
    <row r="68" spans="1:12" s="43" customFormat="1" ht="15" customHeight="1">
      <c r="A68" s="705"/>
      <c r="B68" s="706"/>
      <c r="C68" s="326" t="s">
        <v>122</v>
      </c>
      <c r="D68" s="326" t="s">
        <v>63</v>
      </c>
      <c r="E68" s="120"/>
      <c r="I68" s="25"/>
      <c r="J68" s="25"/>
      <c r="K68" s="25"/>
      <c r="L68" s="25"/>
    </row>
    <row r="69" spans="1:12" s="43" customFormat="1" ht="15" customHeight="1">
      <c r="A69" s="156" t="s">
        <v>68</v>
      </c>
      <c r="B69" s="156" t="s">
        <v>160</v>
      </c>
      <c r="C69" s="331" t="s">
        <v>458</v>
      </c>
      <c r="D69" s="386">
        <v>2500</v>
      </c>
      <c r="I69" s="25"/>
      <c r="J69" s="25"/>
      <c r="K69" s="25"/>
      <c r="L69" s="25"/>
    </row>
    <row r="70" spans="1:12" s="43" customFormat="1" ht="15" customHeight="1">
      <c r="A70" s="156" t="s">
        <v>161</v>
      </c>
      <c r="B70" s="156" t="s">
        <v>160</v>
      </c>
      <c r="C70" s="331" t="s">
        <v>449</v>
      </c>
      <c r="D70" s="386">
        <v>2500</v>
      </c>
      <c r="I70" s="25"/>
      <c r="J70" s="25"/>
      <c r="K70" s="25"/>
      <c r="L70" s="25"/>
    </row>
    <row r="71" spans="1:12" s="43" customFormat="1" ht="15" customHeight="1">
      <c r="A71" s="661"/>
      <c r="B71" s="662"/>
      <c r="C71" s="661"/>
      <c r="D71" s="662"/>
      <c r="I71" s="25"/>
      <c r="J71" s="25"/>
      <c r="K71" s="25"/>
      <c r="L71" s="25"/>
    </row>
    <row r="72" spans="1:12" s="43" customFormat="1" ht="15" customHeight="1">
      <c r="A72" s="425" t="s">
        <v>444</v>
      </c>
      <c r="B72" s="115"/>
      <c r="C72" s="703">
        <v>0</v>
      </c>
      <c r="D72" s="704"/>
      <c r="I72" s="25"/>
      <c r="J72" s="25"/>
      <c r="K72" s="25"/>
      <c r="L72" s="25"/>
    </row>
    <row r="73" spans="1:4" s="43" customFormat="1" ht="15" customHeight="1">
      <c r="A73" s="156" t="s">
        <v>440</v>
      </c>
      <c r="B73" s="115"/>
      <c r="C73" s="392">
        <v>40</v>
      </c>
      <c r="D73" s="394"/>
    </row>
    <row r="74" spans="1:4" s="43" customFormat="1" ht="15" customHeight="1">
      <c r="A74" s="156" t="s">
        <v>446</v>
      </c>
      <c r="B74" s="117"/>
      <c r="C74" s="436" t="s">
        <v>151</v>
      </c>
      <c r="D74" s="394"/>
    </row>
    <row r="75" spans="1:4" s="43" customFormat="1" ht="15" customHeight="1">
      <c r="A75" s="156" t="s">
        <v>113</v>
      </c>
      <c r="B75" s="147"/>
      <c r="C75" s="701">
        <v>20</v>
      </c>
      <c r="D75" s="702"/>
    </row>
    <row r="76" spans="1:4" s="43" customFormat="1" ht="15" customHeight="1">
      <c r="A76" s="156" t="s">
        <v>221</v>
      </c>
      <c r="B76" s="148"/>
      <c r="C76" s="690"/>
      <c r="D76" s="691"/>
    </row>
    <row r="77" spans="1:4" s="43" customFormat="1" ht="15" customHeight="1">
      <c r="A77" s="163"/>
      <c r="B77" s="164"/>
      <c r="C77" s="165"/>
      <c r="D77" s="165"/>
    </row>
    <row r="78" spans="1:4" s="43" customFormat="1" ht="15" customHeight="1">
      <c r="A78" s="688" t="s">
        <v>117</v>
      </c>
      <c r="B78" s="689"/>
      <c r="C78" s="689"/>
      <c r="D78" s="689"/>
    </row>
    <row r="79" spans="1:4" s="43" customFormat="1" ht="15" customHeight="1">
      <c r="A79" s="156" t="s">
        <v>129</v>
      </c>
      <c r="B79" s="115"/>
      <c r="C79" s="332">
        <v>0</v>
      </c>
      <c r="D79" s="333">
        <f>C79*12</f>
        <v>0</v>
      </c>
    </row>
    <row r="80" spans="1:12" s="43" customFormat="1" ht="15" customHeight="1">
      <c r="A80" s="156" t="s">
        <v>116</v>
      </c>
      <c r="B80" s="115"/>
      <c r="C80" s="332">
        <v>0</v>
      </c>
      <c r="D80" s="333">
        <f>C80*4</f>
        <v>0</v>
      </c>
      <c r="I80" s="25"/>
      <c r="J80" s="25"/>
      <c r="K80" s="25"/>
      <c r="L80" s="25"/>
    </row>
    <row r="81" spans="1:12" s="43" customFormat="1" ht="15" customHeight="1">
      <c r="A81" s="156" t="s">
        <v>114</v>
      </c>
      <c r="B81" s="115"/>
      <c r="C81" s="332">
        <v>0</v>
      </c>
      <c r="D81" s="333">
        <f>C81*2</f>
        <v>0</v>
      </c>
      <c r="I81" s="25"/>
      <c r="J81" s="25"/>
      <c r="K81" s="25"/>
      <c r="L81" s="25"/>
    </row>
    <row r="82" spans="1:12" s="43" customFormat="1" ht="15" customHeight="1">
      <c r="A82" s="156" t="s">
        <v>115</v>
      </c>
      <c r="B82" s="115"/>
      <c r="C82" s="334">
        <v>0</v>
      </c>
      <c r="D82" s="333">
        <v>500</v>
      </c>
      <c r="I82" s="25"/>
      <c r="J82" s="25"/>
      <c r="K82" s="25"/>
      <c r="L82" s="25"/>
    </row>
    <row r="83" spans="1:4" s="43" customFormat="1" ht="15" customHeight="1">
      <c r="A83" s="156" t="s">
        <v>216</v>
      </c>
      <c r="B83" s="338"/>
      <c r="C83" s="339"/>
      <c r="D83" s="335">
        <f>SUM(D79:D82)</f>
        <v>500</v>
      </c>
    </row>
    <row r="84" spans="1:4" s="43" customFormat="1" ht="15" customHeight="1">
      <c r="A84" s="160"/>
      <c r="B84" s="161"/>
      <c r="C84" s="310"/>
      <c r="D84" s="162"/>
    </row>
    <row r="85" spans="1:4" s="43" customFormat="1" ht="15" customHeight="1">
      <c r="A85" s="156" t="s">
        <v>191</v>
      </c>
      <c r="B85" s="157"/>
      <c r="C85" s="387">
        <v>0</v>
      </c>
      <c r="D85" s="152"/>
    </row>
    <row r="86" spans="1:8" s="43" customFormat="1" ht="15" customHeight="1">
      <c r="A86" s="156" t="s">
        <v>209</v>
      </c>
      <c r="B86" s="157"/>
      <c r="C86" s="387">
        <v>0</v>
      </c>
      <c r="D86" s="152"/>
      <c r="E86" s="152"/>
      <c r="F86" s="152"/>
      <c r="G86" s="152"/>
      <c r="H86" s="123"/>
    </row>
    <row r="87" spans="1:7" s="43" customFormat="1" ht="15" customHeight="1">
      <c r="A87" s="156" t="s">
        <v>61</v>
      </c>
      <c r="B87" s="155"/>
      <c r="C87" s="387">
        <v>0</v>
      </c>
      <c r="D87" s="152"/>
      <c r="F87" s="123"/>
      <c r="G87" s="144"/>
    </row>
    <row r="88" spans="1:8" s="43" customFormat="1" ht="15" customHeight="1" hidden="1">
      <c r="A88" s="156" t="s">
        <v>124</v>
      </c>
      <c r="B88" s="149"/>
      <c r="C88" s="387"/>
      <c r="G88" s="152"/>
      <c r="H88" s="123"/>
    </row>
    <row r="89" spans="1:8" s="43" customFormat="1" ht="15" customHeight="1">
      <c r="A89" s="156" t="s">
        <v>173</v>
      </c>
      <c r="B89" s="156"/>
      <c r="C89" s="387">
        <v>0</v>
      </c>
      <c r="D89" s="152"/>
      <c r="E89" s="152"/>
      <c r="F89" s="152"/>
      <c r="G89" s="152"/>
      <c r="H89" s="123"/>
    </row>
    <row r="90" spans="1:8" s="43" customFormat="1" ht="15" customHeight="1">
      <c r="A90" s="382" t="s">
        <v>338</v>
      </c>
      <c r="B90" s="156"/>
      <c r="C90" s="387">
        <v>0</v>
      </c>
      <c r="D90" s="152">
        <f>SUM(C89:C90)</f>
        <v>0</v>
      </c>
      <c r="E90" s="152"/>
      <c r="F90" s="152"/>
      <c r="G90" s="152"/>
      <c r="H90" s="123"/>
    </row>
    <row r="91" spans="1:8" s="43" customFormat="1" ht="15" customHeight="1">
      <c r="A91" s="156" t="s">
        <v>226</v>
      </c>
      <c r="B91" s="157"/>
      <c r="C91" s="386">
        <v>0</v>
      </c>
      <c r="D91" s="152"/>
      <c r="E91" s="152">
        <f>SUM(100000-F91)</f>
        <v>100000</v>
      </c>
      <c r="F91" s="152">
        <f>'Calculation Page 4 &amp; 5'!K66</f>
        <v>0</v>
      </c>
      <c r="G91" s="152"/>
      <c r="H91" s="123"/>
    </row>
    <row r="92" spans="1:8" s="43" customFormat="1" ht="15" customHeight="1" hidden="1">
      <c r="A92" s="156" t="s">
        <v>227</v>
      </c>
      <c r="B92" s="155"/>
      <c r="C92" s="374"/>
      <c r="D92" s="307">
        <f>D119</f>
        <v>0</v>
      </c>
      <c r="E92" s="152"/>
      <c r="F92" s="152"/>
      <c r="G92" s="152"/>
      <c r="H92" s="123"/>
    </row>
    <row r="93" spans="1:8" s="43" customFormat="1" ht="15" customHeight="1">
      <c r="A93" s="152"/>
      <c r="B93" s="152"/>
      <c r="C93" s="152"/>
      <c r="D93" s="152"/>
      <c r="E93" s="152"/>
      <c r="F93" s="152"/>
      <c r="G93" s="152"/>
      <c r="H93" s="123"/>
    </row>
    <row r="94" spans="1:8" s="43" customFormat="1" ht="15" customHeight="1">
      <c r="A94" s="152"/>
      <c r="B94" s="380"/>
      <c r="C94" s="152"/>
      <c r="D94" s="152"/>
      <c r="E94" s="152"/>
      <c r="F94" s="152"/>
      <c r="G94" s="152"/>
      <c r="H94" s="123"/>
    </row>
    <row r="95" spans="1:8" s="43" customFormat="1" ht="15" customHeight="1">
      <c r="A95" s="683" t="s">
        <v>439</v>
      </c>
      <c r="B95" s="684"/>
      <c r="C95" s="322" t="str">
        <f>Data!N49:N49</f>
        <v>TWAD</v>
      </c>
      <c r="D95" s="152"/>
      <c r="E95" s="152"/>
      <c r="F95" s="152"/>
      <c r="G95" s="152"/>
      <c r="H95" s="123"/>
    </row>
    <row r="96" spans="1:8" s="43" customFormat="1" ht="15" customHeight="1">
      <c r="A96" s="326" t="s">
        <v>434</v>
      </c>
      <c r="B96" s="426" t="s">
        <v>435</v>
      </c>
      <c r="C96" s="322" t="str">
        <f>Data!N50:N50</f>
        <v>Month</v>
      </c>
      <c r="D96" s="152"/>
      <c r="E96" s="152"/>
      <c r="F96" s="152"/>
      <c r="G96" s="152"/>
      <c r="H96" s="123"/>
    </row>
    <row r="97" spans="1:120" ht="15" customHeight="1">
      <c r="A97" s="326" t="s">
        <v>198</v>
      </c>
      <c r="B97" s="323" t="s">
        <v>125</v>
      </c>
      <c r="C97" s="388">
        <f>Data!N51:N51</f>
        <v>0</v>
      </c>
      <c r="D97" s="375"/>
      <c r="E97" s="279">
        <f>IF(G97=1,C97,'Salary Details'!V41)</f>
        <v>0</v>
      </c>
      <c r="F97" s="129">
        <f>IF(C96="Month",0,C97)</f>
        <v>0</v>
      </c>
      <c r="G97" s="144" t="b">
        <v>0</v>
      </c>
      <c r="H97" s="89">
        <f>IF(C96="Month",E97,C97)</f>
        <v>0</v>
      </c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</row>
    <row r="98" spans="1:16" s="43" customFormat="1" ht="15" customHeight="1">
      <c r="A98" s="158"/>
      <c r="B98" s="159"/>
      <c r="C98" s="375"/>
      <c r="D98" s="375"/>
      <c r="E98" s="124"/>
      <c r="F98" s="129"/>
      <c r="G98" s="144"/>
      <c r="M98" s="40"/>
      <c r="N98" s="40"/>
      <c r="O98" s="40"/>
      <c r="P98" s="40"/>
    </row>
    <row r="99" spans="1:120" s="43" customFormat="1" ht="12.75">
      <c r="A99" s="156" t="s">
        <v>149</v>
      </c>
      <c r="B99" s="157"/>
      <c r="C99" s="389">
        <v>0</v>
      </c>
      <c r="D99" s="152"/>
      <c r="E99" s="152"/>
      <c r="F99" s="152"/>
      <c r="G99" s="152"/>
      <c r="H99" s="123"/>
      <c r="I99" s="40"/>
      <c r="J99" s="40"/>
      <c r="K99" s="40"/>
      <c r="L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</row>
    <row r="100" spans="4:7" s="43" customFormat="1" ht="12.75">
      <c r="D100" s="152"/>
      <c r="E100" s="152"/>
      <c r="F100" s="153"/>
      <c r="G100" s="153"/>
    </row>
    <row r="101" spans="1:7" s="43" customFormat="1" ht="25.5">
      <c r="A101" s="692" t="s">
        <v>330</v>
      </c>
      <c r="B101" s="693"/>
      <c r="C101" s="694"/>
      <c r="D101" s="152"/>
      <c r="E101" s="152"/>
      <c r="F101" s="153" t="s">
        <v>12</v>
      </c>
      <c r="G101" s="153"/>
    </row>
    <row r="102" spans="1:8" s="43" customFormat="1" ht="18.75">
      <c r="A102" s="695" t="str">
        <f>IF('Calculation Page 4 &amp; 5'!N65&lt;0,(" Warning - Savings is execss Over the Income"),"  ")</f>
        <v> Warning - Savings is execss Over the Income</v>
      </c>
      <c r="B102" s="696"/>
      <c r="C102" s="697"/>
      <c r="D102" s="152"/>
      <c r="E102" s="152"/>
      <c r="F102" s="40"/>
      <c r="G102" s="40"/>
      <c r="H102" s="40"/>
    </row>
    <row r="103" spans="1:7" s="43" customFormat="1" ht="15" customHeight="1">
      <c r="A103" s="698" t="str">
        <f>IF('Calculation Page 4 &amp; 5'!N78&lt;0,(" Excess Remittance "),"  ")</f>
        <v>  </v>
      </c>
      <c r="B103" s="699"/>
      <c r="C103" s="700"/>
      <c r="D103" s="152"/>
      <c r="E103" s="152"/>
      <c r="F103" s="40"/>
      <c r="G103" s="40"/>
    </row>
    <row r="104" spans="1:7" s="43" customFormat="1" ht="18.75" customHeight="1">
      <c r="A104" s="685" t="str">
        <f>IF('Page 1 &amp; 2'!L39=0,(" "),(" Actual HRA is not Deduct  "))</f>
        <v> </v>
      </c>
      <c r="B104" s="686"/>
      <c r="C104" s="687"/>
      <c r="D104" s="152"/>
      <c r="E104" s="152"/>
      <c r="F104" s="40"/>
      <c r="G104" s="40"/>
    </row>
    <row r="105" spans="4:7" s="43" customFormat="1" ht="6" customHeight="1" hidden="1">
      <c r="D105" s="152"/>
      <c r="E105" s="152"/>
      <c r="F105" s="40"/>
      <c r="G105" s="40"/>
    </row>
    <row r="106" spans="6:12" s="43" customFormat="1" ht="15" customHeight="1" hidden="1">
      <c r="F106" s="40"/>
      <c r="G106" s="40"/>
      <c r="I106" s="225"/>
      <c r="J106" s="225"/>
      <c r="K106" s="225"/>
      <c r="L106" s="225"/>
    </row>
    <row r="107" spans="5:12" s="43" customFormat="1" ht="15" customHeight="1" hidden="1">
      <c r="E107" s="40"/>
      <c r="F107" s="40"/>
      <c r="G107" s="40"/>
      <c r="I107" s="25"/>
      <c r="J107" s="25"/>
      <c r="K107" s="25"/>
      <c r="L107" s="25"/>
    </row>
    <row r="108" spans="5:12" s="43" customFormat="1" ht="15" customHeight="1" hidden="1">
      <c r="E108" s="304" t="s">
        <v>158</v>
      </c>
      <c r="F108" s="225"/>
      <c r="G108" s="225"/>
      <c r="H108" s="225"/>
      <c r="I108" s="25"/>
      <c r="J108" s="25"/>
      <c r="K108" s="25"/>
      <c r="L108" s="25"/>
    </row>
    <row r="109" spans="1:12" s="43" customFormat="1" ht="4.5" customHeight="1" hidden="1">
      <c r="A109" s="40"/>
      <c r="B109" s="40"/>
      <c r="C109" s="40"/>
      <c r="D109" s="40"/>
      <c r="E109" s="94" t="s">
        <v>155</v>
      </c>
      <c r="F109" s="94" t="s">
        <v>171</v>
      </c>
      <c r="G109" s="95" t="s">
        <v>204</v>
      </c>
      <c r="H109" s="96" t="s">
        <v>157</v>
      </c>
      <c r="I109" s="25"/>
      <c r="J109" s="25"/>
      <c r="K109" s="25"/>
      <c r="L109" s="25"/>
    </row>
    <row r="110" spans="1:12" s="43" customFormat="1" ht="15" customHeight="1" hidden="1">
      <c r="A110" s="40"/>
      <c r="B110" s="40"/>
      <c r="C110" s="40"/>
      <c r="D110" s="40"/>
      <c r="E110" s="37" t="s">
        <v>154</v>
      </c>
      <c r="F110" s="37" t="s">
        <v>154</v>
      </c>
      <c r="G110" s="91" t="s">
        <v>154</v>
      </c>
      <c r="H110" s="93" t="s">
        <v>206</v>
      </c>
      <c r="I110" s="74"/>
      <c r="J110" s="74"/>
      <c r="K110" s="74"/>
      <c r="L110" s="74"/>
    </row>
    <row r="111" spans="1:12" s="43" customFormat="1" ht="15" customHeight="1" hidden="1">
      <c r="A111" s="659" t="s">
        <v>64</v>
      </c>
      <c r="B111" s="660"/>
      <c r="C111" s="660"/>
      <c r="D111" s="660"/>
      <c r="E111" s="38" t="s">
        <v>156</v>
      </c>
      <c r="F111" s="38" t="s">
        <v>170</v>
      </c>
      <c r="G111" s="75" t="s">
        <v>205</v>
      </c>
      <c r="H111" s="47"/>
      <c r="I111" s="25"/>
      <c r="J111" s="25"/>
      <c r="K111" s="25"/>
      <c r="L111" s="25"/>
    </row>
    <row r="112" spans="1:12" s="43" customFormat="1" ht="15" customHeight="1" hidden="1">
      <c r="A112" s="48"/>
      <c r="B112" s="376" t="s">
        <v>169</v>
      </c>
      <c r="C112" s="49" t="s">
        <v>120</v>
      </c>
      <c r="D112" s="34" t="s">
        <v>119</v>
      </c>
      <c r="E112" s="36">
        <v>4</v>
      </c>
      <c r="F112" s="36">
        <v>3</v>
      </c>
      <c r="G112" s="36">
        <v>2</v>
      </c>
      <c r="H112" s="36">
        <v>1</v>
      </c>
      <c r="I112" s="25"/>
      <c r="J112" s="25"/>
      <c r="K112" s="25"/>
      <c r="L112" s="25"/>
    </row>
    <row r="113" spans="1:12" s="43" customFormat="1" ht="15" customHeight="1" hidden="1">
      <c r="A113" s="44" t="s">
        <v>65</v>
      </c>
      <c r="B113" s="376">
        <v>1</v>
      </c>
      <c r="C113" s="377"/>
      <c r="D113" s="71">
        <f>IF(B113=2,(C113*0.092),(C113*0.0816))</f>
        <v>0</v>
      </c>
      <c r="E113" s="35">
        <v>1130</v>
      </c>
      <c r="F113" s="35">
        <v>972</v>
      </c>
      <c r="G113" s="35">
        <v>920</v>
      </c>
      <c r="H113" s="77">
        <v>816</v>
      </c>
      <c r="I113" s="25"/>
      <c r="J113" s="25"/>
      <c r="K113" s="25"/>
      <c r="L113" s="25"/>
    </row>
    <row r="114" spans="1:12" s="43" customFormat="1" ht="15" customHeight="1" hidden="1">
      <c r="A114" s="44" t="s">
        <v>66</v>
      </c>
      <c r="B114" s="376">
        <v>1</v>
      </c>
      <c r="C114" s="377"/>
      <c r="D114" s="71">
        <f>IF(B114=2,(C114*0.1005),(C114*0.0883))</f>
        <v>0</v>
      </c>
      <c r="E114" s="35">
        <v>1258</v>
      </c>
      <c r="F114" s="35">
        <v>1067</v>
      </c>
      <c r="G114" s="35">
        <v>1005</v>
      </c>
      <c r="H114" s="77">
        <v>883</v>
      </c>
      <c r="I114" s="25"/>
      <c r="J114" s="25"/>
      <c r="K114" s="25"/>
      <c r="L114" s="25"/>
    </row>
    <row r="115" spans="1:12" s="43" customFormat="1" ht="15" customHeight="1" hidden="1">
      <c r="A115" s="44" t="s">
        <v>67</v>
      </c>
      <c r="B115" s="376">
        <v>2</v>
      </c>
      <c r="C115" s="377"/>
      <c r="D115" s="71">
        <f>IF(B115=1,(C115*0.0955),(C115*0.1097))</f>
        <v>0</v>
      </c>
      <c r="E115" s="35">
        <v>1400</v>
      </c>
      <c r="F115" s="35">
        <v>1171</v>
      </c>
      <c r="G115" s="77">
        <v>1097</v>
      </c>
      <c r="H115" s="77">
        <v>955</v>
      </c>
      <c r="I115" s="25"/>
      <c r="J115" s="25"/>
      <c r="K115" s="25"/>
      <c r="L115" s="25"/>
    </row>
    <row r="116" spans="1:120" ht="15" customHeight="1" hidden="1">
      <c r="A116" s="44" t="s">
        <v>69</v>
      </c>
      <c r="B116" s="376">
        <v>4</v>
      </c>
      <c r="C116" s="377"/>
      <c r="D116" s="71">
        <f>IF(B116=2,(C116*0.1198),(M116))</f>
        <v>0</v>
      </c>
      <c r="E116" s="77">
        <v>1558</v>
      </c>
      <c r="F116" s="77">
        <v>1285</v>
      </c>
      <c r="G116" s="77">
        <v>1198</v>
      </c>
      <c r="H116" s="35">
        <v>1033</v>
      </c>
      <c r="I116" s="25"/>
      <c r="J116" s="25"/>
      <c r="K116" s="25"/>
      <c r="L116" s="25"/>
      <c r="M116" s="43">
        <f>IF(B116=4,(C116*0.1558),(C116*0.1285))</f>
        <v>0</v>
      </c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</row>
    <row r="117" spans="1:120" ht="15" customHeight="1" hidden="1">
      <c r="A117" s="44" t="s">
        <v>70</v>
      </c>
      <c r="B117" s="376">
        <v>4</v>
      </c>
      <c r="C117" s="377"/>
      <c r="D117" s="71">
        <f>IF(B117=3,(C117*0.141),(C117*0.1735))</f>
        <v>0</v>
      </c>
      <c r="E117" s="77">
        <v>1735</v>
      </c>
      <c r="F117" s="77">
        <v>1410</v>
      </c>
      <c r="G117" s="35">
        <v>1309</v>
      </c>
      <c r="H117" s="35">
        <v>1117</v>
      </c>
      <c r="I117" s="43"/>
      <c r="J117" s="43"/>
      <c r="K117" s="43"/>
      <c r="L117" s="43"/>
      <c r="M117" s="43">
        <f>IF(B116=2,(C116*0.1198),0)</f>
        <v>0</v>
      </c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</row>
    <row r="118" spans="1:16" ht="12" hidden="1">
      <c r="A118" s="44" t="s">
        <v>148</v>
      </c>
      <c r="B118" s="42"/>
      <c r="C118" s="377"/>
      <c r="D118" s="72">
        <f>C118</f>
        <v>0</v>
      </c>
      <c r="E118" s="35">
        <v>1931</v>
      </c>
      <c r="F118" s="35">
        <v>1547</v>
      </c>
      <c r="G118" s="35">
        <v>1429</v>
      </c>
      <c r="H118" s="35">
        <v>1208</v>
      </c>
      <c r="I118" s="25"/>
      <c r="J118" s="25"/>
      <c r="K118" s="25"/>
      <c r="L118" s="25"/>
      <c r="O118" s="43"/>
      <c r="P118" s="43"/>
    </row>
    <row r="119" spans="1:12" ht="9" customHeight="1" hidden="1">
      <c r="A119" s="45"/>
      <c r="B119" s="46"/>
      <c r="C119" s="47" t="s">
        <v>118</v>
      </c>
      <c r="D119" s="73">
        <f>SUM(D113:D118)</f>
        <v>0</v>
      </c>
      <c r="E119" s="39">
        <f>SUM(E113:E118)</f>
        <v>9012</v>
      </c>
      <c r="F119" s="39">
        <f>SUM(F113:F118)</f>
        <v>7452</v>
      </c>
      <c r="G119" s="39">
        <f>SUM(G113:G118)</f>
        <v>6958</v>
      </c>
      <c r="H119" s="39">
        <f>SUM(H113:H118)</f>
        <v>6012</v>
      </c>
      <c r="I119" s="25"/>
      <c r="J119" s="25"/>
      <c r="K119" s="25"/>
      <c r="L119" s="25"/>
    </row>
    <row r="120" spans="1:14" ht="23.25">
      <c r="A120" s="651"/>
      <c r="B120" s="651"/>
      <c r="C120" s="651"/>
      <c r="D120" s="152"/>
      <c r="E120" s="152"/>
      <c r="F120" s="153"/>
      <c r="G120" s="153"/>
      <c r="H120" s="43"/>
      <c r="I120" s="1"/>
      <c r="J120" s="1"/>
      <c r="K120" s="1"/>
      <c r="L120" s="1"/>
      <c r="M120" s="43"/>
      <c r="N120" s="43"/>
    </row>
    <row r="121" spans="8:14" ht="12.75">
      <c r="H121" s="43"/>
      <c r="I121" s="1"/>
      <c r="J121" s="1"/>
      <c r="K121" s="1"/>
      <c r="L121" s="1"/>
      <c r="M121" s="43"/>
      <c r="N121" s="43"/>
    </row>
    <row r="122" spans="4:14" ht="12.75">
      <c r="D122" s="50"/>
      <c r="H122" s="43"/>
      <c r="I122" s="1"/>
      <c r="J122" s="1"/>
      <c r="K122" s="1"/>
      <c r="L122" s="1"/>
      <c r="M122" s="43"/>
      <c r="N122" s="43"/>
    </row>
    <row r="123" spans="9:12" ht="12">
      <c r="I123" s="1"/>
      <c r="J123" s="1"/>
      <c r="K123" s="1"/>
      <c r="L123" s="1"/>
    </row>
    <row r="124" spans="9:12" ht="12">
      <c r="I124" s="1"/>
      <c r="J124" s="1"/>
      <c r="K124" s="1"/>
      <c r="L124" s="1"/>
    </row>
    <row r="125" spans="9:12" ht="12">
      <c r="I125" s="1"/>
      <c r="J125" s="1"/>
      <c r="K125" s="1"/>
      <c r="L125" s="1"/>
    </row>
    <row r="126" spans="9:12" ht="12">
      <c r="I126" s="1"/>
      <c r="J126" s="1"/>
      <c r="K126" s="1"/>
      <c r="L126" s="1"/>
    </row>
    <row r="127" ht="12">
      <c r="E127" s="40" t="s">
        <v>12</v>
      </c>
    </row>
    <row r="128" ht="12"/>
    <row r="129" ht="12"/>
    <row r="130" ht="12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>
      <c r="G150" s="40">
        <f>354*5</f>
        <v>1770</v>
      </c>
    </row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spans="18:76" ht="12" hidden="1">
      <c r="R183" s="51" t="s">
        <v>74</v>
      </c>
      <c r="T183" s="51" t="s">
        <v>75</v>
      </c>
      <c r="V183" s="51" t="s">
        <v>76</v>
      </c>
      <c r="BX183" s="53" t="s">
        <v>77</v>
      </c>
    </row>
    <row r="184" spans="18:75" ht="12" hidden="1">
      <c r="R184" s="51" t="s">
        <v>78</v>
      </c>
      <c r="T184" s="51" t="s">
        <v>79</v>
      </c>
      <c r="BW184" s="53" t="s">
        <v>80</v>
      </c>
    </row>
    <row r="185" spans="17:20" ht="12" hidden="1">
      <c r="Q185" s="52">
        <v>0</v>
      </c>
      <c r="R185" s="53" t="s">
        <v>82</v>
      </c>
      <c r="T185" s="51" t="s">
        <v>83</v>
      </c>
    </row>
    <row r="186" spans="15:73" ht="12" hidden="1">
      <c r="O186" s="52">
        <v>0</v>
      </c>
      <c r="P186" s="52">
        <v>0</v>
      </c>
      <c r="R186" s="51" t="s">
        <v>84</v>
      </c>
      <c r="T186" s="51" t="s">
        <v>85</v>
      </c>
      <c r="BU186" s="53" t="s">
        <v>86</v>
      </c>
    </row>
    <row r="187" spans="9:73" ht="12" hidden="1">
      <c r="I187" s="54" t="s">
        <v>5</v>
      </c>
      <c r="J187" s="52">
        <v>0</v>
      </c>
      <c r="K187" s="54" t="s">
        <v>5</v>
      </c>
      <c r="L187" s="52">
        <v>0</v>
      </c>
      <c r="O187" s="55">
        <v>0</v>
      </c>
      <c r="BU187" s="53" t="s">
        <v>87</v>
      </c>
    </row>
    <row r="188" spans="6:12" ht="12" hidden="1">
      <c r="F188" s="51" t="s">
        <v>73</v>
      </c>
      <c r="H188" s="52">
        <v>0</v>
      </c>
      <c r="I188" s="56" t="s">
        <v>5</v>
      </c>
      <c r="J188" s="55">
        <v>0</v>
      </c>
      <c r="K188" s="56" t="s">
        <v>5</v>
      </c>
      <c r="L188" s="55">
        <v>0</v>
      </c>
    </row>
    <row r="189" spans="8:73" ht="12" hidden="1">
      <c r="H189" s="52">
        <v>0</v>
      </c>
      <c r="BU189" s="53" t="s">
        <v>88</v>
      </c>
    </row>
    <row r="190" spans="6:14" ht="12" hidden="1">
      <c r="F190" s="51" t="s">
        <v>81</v>
      </c>
      <c r="G190" s="51" t="s">
        <v>13</v>
      </c>
      <c r="H190" s="52">
        <v>0</v>
      </c>
      <c r="M190" s="54" t="s">
        <v>5</v>
      </c>
      <c r="N190" s="54"/>
    </row>
    <row r="191" spans="8:73" ht="12" hidden="1">
      <c r="H191" s="55">
        <v>0</v>
      </c>
      <c r="M191" s="56" t="s">
        <v>5</v>
      </c>
      <c r="N191" s="56"/>
      <c r="BU191" s="53" t="s">
        <v>89</v>
      </c>
    </row>
    <row r="192" ht="12" hidden="1"/>
    <row r="193" spans="8:73" ht="12" hidden="1">
      <c r="H193" s="41"/>
      <c r="BU193" s="53" t="s">
        <v>90</v>
      </c>
    </row>
    <row r="194" ht="12" hidden="1">
      <c r="H194" s="41"/>
    </row>
    <row r="195" ht="12" hidden="1">
      <c r="BU195" s="53" t="s">
        <v>91</v>
      </c>
    </row>
    <row r="196" spans="73:74" ht="12" hidden="1">
      <c r="BU196" s="57" t="s">
        <v>92</v>
      </c>
      <c r="BV196" s="53" t="s">
        <v>93</v>
      </c>
    </row>
    <row r="197" ht="12" hidden="1"/>
    <row r="198" spans="73:74" ht="12" hidden="1">
      <c r="BU198" s="57" t="s">
        <v>94</v>
      </c>
      <c r="BV198" s="53" t="s">
        <v>95</v>
      </c>
    </row>
    <row r="199" ht="12" hidden="1">
      <c r="H199" s="41"/>
    </row>
    <row r="200" ht="12" hidden="1">
      <c r="DO200" s="41"/>
    </row>
    <row r="201" spans="8:73" ht="12" hidden="1">
      <c r="H201" s="41"/>
      <c r="BU201" s="53" t="s">
        <v>96</v>
      </c>
    </row>
    <row r="202" ht="12" hidden="1"/>
    <row r="203" ht="12" hidden="1">
      <c r="H203" s="41"/>
    </row>
    <row r="204" spans="8:73" ht="12" hidden="1">
      <c r="H204" s="41"/>
      <c r="BU204" s="53" t="s">
        <v>97</v>
      </c>
    </row>
    <row r="205" ht="12" hidden="1">
      <c r="H205" s="41"/>
    </row>
    <row r="206" ht="12" hidden="1"/>
    <row r="207" spans="8:74" ht="12" hidden="1">
      <c r="H207" s="41"/>
      <c r="BU207" s="52">
        <v>1</v>
      </c>
      <c r="BV207" s="53" t="s">
        <v>98</v>
      </c>
    </row>
    <row r="208" ht="12" hidden="1"/>
    <row r="209" spans="8:74" ht="12" hidden="1">
      <c r="H209" s="41"/>
      <c r="BU209" s="52">
        <v>2</v>
      </c>
      <c r="BV209" s="53" t="s">
        <v>99</v>
      </c>
    </row>
    <row r="210" spans="8:12" ht="12" hidden="1">
      <c r="H210" s="41"/>
      <c r="J210" s="41"/>
      <c r="L210" s="41"/>
    </row>
    <row r="211" spans="8:74" ht="12" hidden="1">
      <c r="H211" s="41"/>
      <c r="BU211" s="52">
        <v>3</v>
      </c>
      <c r="BV211" s="53" t="s">
        <v>100</v>
      </c>
    </row>
    <row r="212" spans="8:20" ht="12" hidden="1">
      <c r="H212" s="41"/>
      <c r="T212" s="41"/>
    </row>
    <row r="213" spans="8:20" ht="12" hidden="1">
      <c r="H213" s="41"/>
      <c r="R213" s="55"/>
      <c r="T213" s="55"/>
    </row>
    <row r="214" ht="12" hidden="1">
      <c r="Q214" s="58"/>
    </row>
    <row r="215" ht="12" hidden="1"/>
    <row r="216" ht="12" hidden="1">
      <c r="G216" s="55"/>
    </row>
    <row r="217" ht="12" hidden="1"/>
    <row r="218" ht="12" hidden="1"/>
    <row r="219" ht="12" hidden="1">
      <c r="T219" s="41"/>
    </row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>
      <c r="T233" s="59"/>
    </row>
    <row r="234" ht="12" hidden="1"/>
    <row r="235" ht="12" hidden="1"/>
    <row r="236" ht="12" hidden="1">
      <c r="AD236" s="59"/>
    </row>
    <row r="237" ht="12" hidden="1">
      <c r="AD237" s="59"/>
    </row>
    <row r="238" ht="12" hidden="1">
      <c r="AD238" s="59"/>
    </row>
    <row r="239" spans="30:32" ht="12" hidden="1">
      <c r="AD239" s="59"/>
      <c r="AE239" s="59"/>
      <c r="AF239" s="59"/>
    </row>
    <row r="240" spans="30:32" ht="12" hidden="1">
      <c r="AD240" s="59"/>
      <c r="AE240" s="59"/>
      <c r="AF240" s="59"/>
    </row>
    <row r="241" spans="30:32" ht="12" hidden="1">
      <c r="AD241" s="59"/>
      <c r="AE241" s="59"/>
      <c r="AF241" s="59"/>
    </row>
    <row r="242" ht="12" hidden="1">
      <c r="T242" s="59"/>
    </row>
    <row r="243" ht="12" hidden="1">
      <c r="T243" s="59"/>
    </row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>
      <c r="G259" s="41"/>
    </row>
    <row r="260" ht="12"/>
    <row r="261" ht="12"/>
    <row r="262" ht="12"/>
  </sheetData>
  <sheetProtection password="CF8B" sheet="1" objects="1" scenarios="1"/>
  <mergeCells count="54">
    <mergeCell ref="A1:D1"/>
    <mergeCell ref="A2:D2"/>
    <mergeCell ref="C6:D6"/>
    <mergeCell ref="C7:D7"/>
    <mergeCell ref="C4:D4"/>
    <mergeCell ref="A3:D3"/>
    <mergeCell ref="C5:D5"/>
    <mergeCell ref="C72:D72"/>
    <mergeCell ref="C60:D60"/>
    <mergeCell ref="A68:B68"/>
    <mergeCell ref="C63:D63"/>
    <mergeCell ref="A67:D67"/>
    <mergeCell ref="C62:D62"/>
    <mergeCell ref="C61:D61"/>
    <mergeCell ref="C17:D17"/>
    <mergeCell ref="A104:C104"/>
    <mergeCell ref="A78:D78"/>
    <mergeCell ref="A71:B71"/>
    <mergeCell ref="C76:D76"/>
    <mergeCell ref="A101:C101"/>
    <mergeCell ref="A102:C102"/>
    <mergeCell ref="A103:C103"/>
    <mergeCell ref="C75:D75"/>
    <mergeCell ref="A95:B95"/>
    <mergeCell ref="C12:D12"/>
    <mergeCell ref="C13:D13"/>
    <mergeCell ref="C14:D14"/>
    <mergeCell ref="C59:D59"/>
    <mergeCell ref="A42:C42"/>
    <mergeCell ref="C21:D21"/>
    <mergeCell ref="C54:D54"/>
    <mergeCell ref="A54:B54"/>
    <mergeCell ref="C15:D15"/>
    <mergeCell ref="C16:D16"/>
    <mergeCell ref="C20:D20"/>
    <mergeCell ref="C55:D55"/>
    <mergeCell ref="C23:D23"/>
    <mergeCell ref="C24:D24"/>
    <mergeCell ref="C57:D57"/>
    <mergeCell ref="M5:P5"/>
    <mergeCell ref="C9:D9"/>
    <mergeCell ref="C10:D10"/>
    <mergeCell ref="C11:D11"/>
    <mergeCell ref="C8:D8"/>
    <mergeCell ref="A120:C120"/>
    <mergeCell ref="C50:D50"/>
    <mergeCell ref="C19:D19"/>
    <mergeCell ref="C46:D46"/>
    <mergeCell ref="A48:D48"/>
    <mergeCell ref="C33:D33"/>
    <mergeCell ref="A111:D111"/>
    <mergeCell ref="C51:D51"/>
    <mergeCell ref="C71:D71"/>
    <mergeCell ref="C56:D56"/>
  </mergeCells>
  <dataValidations count="55">
    <dataValidation type="whole" operator="greaterThanOrEqual" allowBlank="1" showInputMessage="1" showErrorMessage="1" promptTitle="GPF " prompt="Enter the GPF Sub Amont" sqref="D70">
      <formula1>0</formula1>
    </dataValidation>
    <dataValidation type="whole" allowBlank="1" showInputMessage="1" showErrorMessage="1" promptTitle="Basic Pay" prompt="Enter the  Basic Pay" sqref="C12:D12 C23:D23">
      <formula1>4000</formula1>
      <formula2>30000</formula2>
    </dataValidation>
    <dataValidation type="whole" operator="greaterThanOrEqual" allowBlank="1" showInputMessage="1" showErrorMessage="1" promptTitle="P.P 5%" prompt="Enter the  Personal  Pay 5%" sqref="E12">
      <formula1>0</formula1>
    </dataValidation>
    <dataValidation type="whole" operator="greaterThanOrEqual" allowBlank="1" showInputMessage="1" showErrorMessage="1" promptTitle="Other Arrears" prompt="Enter the Other Arrears  Amont" sqref="C37">
      <formula1>0</formula1>
    </dataValidation>
    <dataValidation allowBlank="1" showInputMessage="1" showErrorMessage="1" sqref="D97 D85:D87 C98 D39 E38:E41"/>
    <dataValidation type="whole" operator="greaterThanOrEqual" allowBlank="1" showInputMessage="1" showErrorMessage="1" promptTitle="Advance Tax Paid" prompt="Enter the Advance Tax paid amount" sqref="C99">
      <formula1>0</formula1>
    </dataValidation>
    <dataValidation allowBlank="1" showInputMessage="1" showErrorMessage="1" promptTitle="LIC" prompt="Enter the LIC Qrly Premium Amount" sqref="C80"/>
    <dataValidation allowBlank="1" showInputMessage="1" showErrorMessage="1" promptTitle="LIC" prompt="Enter the LIC Half Yearly Premium Amount" sqref="C81"/>
    <dataValidation allowBlank="1" showInputMessage="1" showErrorMessage="1" promptTitle="LIC" prompt="Enter the LIC Annual  Premium Amount" sqref="C82"/>
    <dataValidation type="whole" allowBlank="1" showInputMessage="1" showErrorMessage="1" promptTitle="P.P " prompt="Enter the  Personal  Pay" sqref="C13 C24">
      <formula1>0</formula1>
      <formula2>600</formula2>
    </dataValidation>
    <dataValidation type="whole" allowBlank="1" showInputMessage="1" showErrorMessage="1" promptTitle="P.P 5%" prompt="Enter the  Personal  Pay 5%" sqref="C14:D14">
      <formula1>0</formula1>
      <formula2>10000</formula2>
    </dataValidation>
    <dataValidation type="whole" operator="greaterThanOrEqual" allowBlank="1" showInputMessage="1" showErrorMessage="1" promptTitle="GPF " prompt="Enter the GPF Sub Amont from 3/2007" sqref="D69">
      <formula1>0</formula1>
    </dataValidation>
    <dataValidation type="whole" operator="greaterThanOrEqual" allowBlank="1" showInputMessage="1" showErrorMessage="1" promptTitle="LIC Pension Scheme" prompt="Enter the LIC  Jeevan Suraksha Premium ( Maximum Rs. 10000)" sqref="C76:D77">
      <formula1>0</formula1>
    </dataValidation>
    <dataValidation errorStyle="information" type="list" operator="greaterThanOrEqual" allowBlank="1" showInputMessage="1" showErrorMessage="1" promptTitle="Spl.Pay" prompt="Select the  Special  Pay " errorTitle="spf" error="Enter Rs.20 / 40/ 60 / 80  Only" sqref="C15:D15">
      <formula1>$DR$2:$DR$6</formula1>
    </dataValidation>
    <dataValidation type="list" allowBlank="1" showInputMessage="1" showErrorMessage="1" promptTitle="SLS" prompt="Select SLS  Month" errorTitle="sls" error="Pleas enter SLS Month 0-12  Only" sqref="C19:D19">
      <formula1>$DS$2:$DS$14</formula1>
    </dataValidation>
    <dataValidation allowBlank="1" showInputMessage="1" showErrorMessage="1" promptTitle="S.G/Spl.Grade" prompt="Selecion/Spl. Grade Arrears" sqref="C35"/>
    <dataValidation type="whole" operator="greaterThanOrEqual" allowBlank="1" showInputMessage="1" showErrorMessage="1" promptTitle="Inc.  Arrear" prompt="Enter Increment Arrear  Amont" sqref="C36">
      <formula1>0</formula1>
    </dataValidation>
    <dataValidation type="whole" operator="greaterThanOrEqual" allowBlank="1" showInputMessage="1" showErrorMessage="1" promptTitle="Increment " prompt="Enter arrears the credited in GPF A/c&#10;" sqref="E36">
      <formula1>0</formula1>
    </dataValidation>
    <dataValidation type="whole" operator="greaterThanOrEqual" allowBlank="1" showInputMessage="1" showErrorMessage="1" promptTitle="Other Arrars" prompt="Enter arrears the credited in GPF A/c&#10;" sqref="E37">
      <formula1>0</formula1>
    </dataValidation>
    <dataValidation type="whole" operator="greaterThanOrEqual" allowBlank="1" showInputMessage="1" showErrorMessage="1" promptTitle=" S.G/Spl. Grade " prompt="Enter arrears the &#10;credited in GPF A/c&#10;" sqref="E35">
      <formula1>0</formula1>
    </dataValidation>
    <dataValidation type="whole" operator="greaterThanOrEqual" allowBlank="1" showInputMessage="1" showErrorMessage="1" promptTitle="U/s 80 G 100% (or) 50%" prompt="Enter Donation  Amount  and  select  100% (or) 50%&#10;" sqref="C62:D62">
      <formula1>0</formula1>
    </dataValidation>
    <dataValidation type="whole" operator="greaterThanOrEqual" allowBlank="1" showInputMessage="1" showErrorMessage="1" promptTitle="Mutual Fund" prompt="Enter the ULIP (or) Mutual Fund Amount&#10;&#10;" sqref="C87">
      <formula1>0</formula1>
    </dataValidation>
    <dataValidation type="whole" operator="greaterThanOrEqual" allowBlank="1" showInputMessage="1" showErrorMessage="1" promptTitle="H.B.A  " prompt="1) Select  Yearly  (or)  Monthly&#10;2) Enter the H.B.A Repayment Amount   per Month (or) Per &#10;Year)" sqref="C97">
      <formula1>0</formula1>
    </dataValidation>
    <dataValidation type="list" allowBlank="1" showInputMessage="1" showErrorMessage="1" promptTitle="Inc. Month" prompt="Select  Inc. Month (or) Enter  Inc. Month  0-12  only" errorTitle="inc.month" error="Enter  Inc. Month  0-12  only" sqref="C16:D16">
      <formula1>$DS$2:$DS$14</formula1>
    </dataValidation>
    <dataValidation type="list" allowBlank="1" showInputMessage="1" showErrorMessage="1" promptTitle="SLS Days" prompt="Select SLS  Days or Plese enter  0 (or) 15 " errorTitle="SLS" error="Plese enter  0 (or) 15 (or)  30" sqref="C20:D20">
      <formula1>$DL$2:$DL$5</formula1>
    </dataValidation>
    <dataValidation type="list" allowBlank="1" showInputMessage="1" showErrorMessage="1" promptTitle="Incre. Amt." prompt="Select Increment Amount" errorTitle="inc.Amount" error="Please Enter  0,85,100,125,150,175,200,275,325.375,400,450 only" sqref="C17:D17">
      <formula1>$DI$2:$DI$16</formula1>
    </dataValidation>
    <dataValidation type="whole" operator="equal" allowBlank="1" showInputMessage="1" showErrorMessage="1" sqref="B113">
      <formula1>1</formula1>
    </dataValidation>
    <dataValidation type="whole" allowBlank="1" showInputMessage="1" showErrorMessage="1" sqref="B115">
      <formula1>1</formula1>
      <formula2>2</formula2>
    </dataValidation>
    <dataValidation operator="lessThanOrEqual" allowBlank="1" showInputMessage="1" showErrorMessage="1" promptTitle="88 CCE" prompt="Enter the ICICI / IDB bonds Amount &#10;" sqref="C88"/>
    <dataValidation type="whole" allowBlank="1" showInputMessage="1" showErrorMessage="1" sqref="B116">
      <formula1>2</formula1>
      <formula2>4</formula2>
    </dataValidation>
    <dataValidation type="list" allowBlank="1" showInputMessage="1" showErrorMessage="1" promptTitle="HBA" prompt="SELECT  LOAN YEAR" sqref="B98">
      <formula1>$AS$2:$AS$5</formula1>
    </dataValidation>
    <dataValidation type="list" allowBlank="1" showInputMessage="1" showErrorMessage="1" sqref="B62">
      <formula1>$AR$3:$AR$5</formula1>
    </dataValidation>
    <dataValidation type="whole" operator="greaterThanOrEqual" allowBlank="1" showInputMessage="1" showErrorMessage="1" promptTitle="U/s 80 E Repayment of loan" prompt="Enter Repayment of loan for higher studies Amount ( Max. Rs. 40000)&#10;" sqref="C61:D61">
      <formula1>0</formula1>
    </dataValidation>
    <dataValidation type="list" operator="greaterThanOrEqual" allowBlank="1" showInputMessage="1" showErrorMessage="1" promptTitle="U/s 80 U P.H" prompt="If Physiclly Handicapped  select  &quot;Yes&quot;" sqref="C63">
      <formula1>$AP$3:$AP$4</formula1>
    </dataValidation>
    <dataValidation type="whole" operator="greaterThanOrEqual" allowBlank="1" showInputMessage="1" showErrorMessage="1" promptTitle="U/s 80 D Mediclaim Insurance" prompt="Enter Mediclaim Insurance Amount Max Rs. 15000/- Paid By Cheque only" sqref="C59:D59">
      <formula1>0</formula1>
    </dataValidation>
    <dataValidation type="whole" operator="greaterThanOrEqual" allowBlank="1" showInputMessage="1" showErrorMessage="1" promptTitle="U/s 80 DD Medical Expr." prompt="Enter Medical Expr. for physically handicapped  Amount ( Max. Rs. 50000)&#10;" sqref="C60:D60">
      <formula1>0</formula1>
    </dataValidation>
    <dataValidation type="whole" operator="greaterThanOrEqual" allowBlank="1" showInputMessage="1" showErrorMessage="1" promptTitle="C.T.D /P.L.I  Premium" prompt="Enter the Postal Life Insurance  Premium (or)  CTD" sqref="C85">
      <formula1>0</formula1>
    </dataValidation>
    <dataValidation type="whole" allowBlank="1" showInputMessage="1" showErrorMessage="1" sqref="B117">
      <formula1>3</formula1>
      <formula2>4</formula2>
    </dataValidation>
    <dataValidation type="list" allowBlank="1" showInputMessage="1" showErrorMessage="1" sqref="C70">
      <formula1>$DJ$2:$DJ$14</formula1>
    </dataValidation>
    <dataValidation type="whole" operator="lessThanOrEqual" allowBlank="1" showInputMessage="1" showErrorMessage="1" promptTitle="80 CCE" prompt="Enter the Tution Fees &#10;&#10;&#10;" sqref="C89">
      <formula1>100000</formula1>
    </dataValidation>
    <dataValidation type="whole" operator="lessThanOrEqual" allowBlank="1" showInputMessage="1" showErrorMessage="1" promptTitle="80 CCE" prompt="Enter Deposit not less tan five years&#10;&#10;" sqref="C90">
      <formula1>100000</formula1>
    </dataValidation>
    <dataValidation type="whole" operator="greaterThanOrEqual" allowBlank="1" showInputMessage="1" showErrorMessage="1" promptTitle="P.P.F" prompt="Enter the P.P.F Amount" sqref="C86">
      <formula1>0</formula1>
    </dataValidation>
    <dataValidation allowBlank="1" showInputMessage="1" showErrorMessage="1" promptTitle="LIC" prompt="Enter the LIC Monthly Premium Amount" sqref="C79"/>
    <dataValidation type="whole" operator="lessThanOrEqual" allowBlank="1" showInputMessage="1" showErrorMessage="1" promptTitle="80 CCE" prompt="Enter the NSC Purchased&#10;" sqref="C91">
      <formula1>100000</formula1>
    </dataValidation>
    <dataValidation type="whole" operator="lessThanOrEqual" allowBlank="1" showInputMessage="1" showErrorMessage="1" promptTitle="80 CCE" prompt="Enter the NSC Acc. Interest&#10;" sqref="C92">
      <formula1>100000</formula1>
    </dataValidation>
    <dataValidation type="whole" operator="greaterThanOrEqual" allowBlank="1" showInputMessage="1" showErrorMessage="1" promptTitle="SPF" prompt="Enter the SPF Amount" sqref="C72:D72">
      <formula1>0</formula1>
    </dataValidation>
    <dataValidation operator="greaterThanOrEqual" allowBlank="1" showInputMessage="1" showErrorMessage="1" promptTitle="PAN  No." prompt="Enter the  PAN  No." errorTitle="GPF No." error="Please Enter Your GPF No." sqref="C4:D8"/>
    <dataValidation type="whole" operator="greaterThanOrEqual" allowBlank="1" showInputMessage="1" showErrorMessage="1" promptTitle="P. TAX" prompt="Enter P.TAX" sqref="C50:D51">
      <formula1>0</formula1>
    </dataValidation>
    <dataValidation type="whole" allowBlank="1" showInputMessage="1" showErrorMessage="1" sqref="B114">
      <formula1>1</formula1>
      <formula2>1</formula2>
    </dataValidation>
    <dataValidation type="list" allowBlank="1" showInputMessage="1" showErrorMessage="1" sqref="C40">
      <formula1>$DB$2:$DB$4</formula1>
    </dataValidation>
    <dataValidation type="whole" operator="greaterThanOrEqual" allowBlank="1" showInputMessage="1" showErrorMessage="1" promptTitle="DA.  Arrear" prompt="Enter D A  Arr. From 1/07 to 3/07 Amont" sqref="C38">
      <formula1>0</formula1>
    </dataValidation>
    <dataValidation type="whole" allowBlank="1" showInputMessage="1" showErrorMessage="1" promptTitle="Other Income" prompt="Enter If any Dividends/Interest/ Other incomes&#10;" sqref="C43:D43">
      <formula1>0</formula1>
      <formula2>100000</formula2>
    </dataValidation>
    <dataValidation type="whole" operator="greaterThanOrEqual" allowBlank="1" showInputMessage="1" showErrorMessage="1" promptTitle="DA.  Arrear" prompt="Enter D A  Arr. From 7/07 to 8/07 Amont" sqref="C39">
      <formula1>0</formula1>
    </dataValidation>
    <dataValidation allowBlank="1" showInputMessage="1" showErrorMessage="1" promptTitle="Other Allow." prompt="Washing Allow. (or)  other Allow." errorTitle="SLS" error="Plese enter  0 (or) 15 (or)  30" sqref="C21:D22 C25:D32"/>
    <dataValidation type="list" allowBlank="1" showInputMessage="1" showErrorMessage="1" sqref="C74">
      <formula1>$AP$3:$AP$5</formula1>
    </dataValidation>
  </dataValidations>
  <printOptions/>
  <pageMargins left="0.34" right="0.36" top="0.46" bottom="0.44" header="0.5" footer="0.5"/>
  <pageSetup horizontalDpi="180" verticalDpi="180" orientation="portrait" paperSize="9" scale="11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CQ173"/>
  <sheetViews>
    <sheetView showGridLines="0" showRowColHeaders="0" showZeros="0" tabSelected="1" showOutlineSymbols="0" view="pageBreakPreview" zoomScaleNormal="75" zoomScaleSheetLayoutView="100" zoomScalePageLayoutView="0" workbookViewId="0" topLeftCell="A1">
      <pane ySplit="16" topLeftCell="A17" activePane="bottomLeft" state="frozen"/>
      <selection pane="topLeft" activeCell="A5" sqref="A5"/>
      <selection pane="bottomLeft" activeCell="E7" sqref="E7:J7"/>
    </sheetView>
  </sheetViews>
  <sheetFormatPr defaultColWidth="5.625" defaultRowHeight="12.75" zeroHeight="1"/>
  <cols>
    <col min="1" max="2" width="6.25390625" style="3" customWidth="1"/>
    <col min="3" max="3" width="5.625" style="3" customWidth="1"/>
    <col min="4" max="4" width="4.00390625" style="3" customWidth="1"/>
    <col min="5" max="5" width="3.75390625" style="3" customWidth="1"/>
    <col min="6" max="6" width="8.625" style="3" customWidth="1"/>
    <col min="7" max="7" width="6.00390625" style="3" customWidth="1"/>
    <col min="8" max="8" width="0.5" style="3" hidden="1" customWidth="1"/>
    <col min="9" max="9" width="7.75390625" style="3" customWidth="1"/>
    <col min="10" max="10" width="6.625" style="3" customWidth="1"/>
    <col min="11" max="11" width="6.125" style="3" customWidth="1"/>
    <col min="12" max="12" width="5.625" style="3" customWidth="1"/>
    <col min="13" max="13" width="6.375" style="3" customWidth="1"/>
    <col min="14" max="14" width="7.125" style="3" customWidth="1"/>
    <col min="15" max="16" width="5.625" style="3" customWidth="1"/>
    <col min="17" max="17" width="5.875" style="3" customWidth="1"/>
    <col min="18" max="18" width="4.25390625" style="3" customWidth="1"/>
    <col min="19" max="19" width="5.00390625" style="3" customWidth="1"/>
    <col min="20" max="20" width="5.125" style="3" customWidth="1"/>
    <col min="21" max="21" width="4.375" style="3" customWidth="1"/>
    <col min="22" max="22" width="7.75390625" style="3" customWidth="1"/>
    <col min="23" max="23" width="0.12890625" style="3" customWidth="1"/>
    <col min="24" max="24" width="8.625" style="3" customWidth="1"/>
    <col min="25" max="16384" width="5.625" style="3" customWidth="1"/>
  </cols>
  <sheetData>
    <row r="1" spans="3:14" ht="24" customHeight="1" hidden="1">
      <c r="C1" s="16" t="s">
        <v>462</v>
      </c>
      <c r="D1" s="16"/>
      <c r="G1" s="3">
        <v>41</v>
      </c>
      <c r="I1" s="3">
        <v>47</v>
      </c>
      <c r="J1" s="10">
        <v>71</v>
      </c>
      <c r="K1" s="3">
        <v>0</v>
      </c>
      <c r="N1" s="16" t="s">
        <v>106</v>
      </c>
    </row>
    <row r="2" spans="3:11" ht="25.5" customHeight="1" hidden="1">
      <c r="C2" s="16" t="s">
        <v>463</v>
      </c>
      <c r="D2" s="16"/>
      <c r="I2" s="3">
        <v>54</v>
      </c>
      <c r="J2" s="10">
        <v>21</v>
      </c>
      <c r="K2" s="3">
        <v>31</v>
      </c>
    </row>
    <row r="3" spans="1:20" ht="37.5" customHeight="1" hidden="1">
      <c r="A3" s="3" t="s">
        <v>108</v>
      </c>
      <c r="C3" s="16" t="s">
        <v>464</v>
      </c>
      <c r="D3" s="16"/>
      <c r="J3" s="10">
        <v>21</v>
      </c>
      <c r="K3" s="3">
        <v>31</v>
      </c>
      <c r="L3" s="33" t="b">
        <v>1</v>
      </c>
      <c r="M3" s="33"/>
      <c r="S3" s="3" t="str">
        <f>+'I T IN PUT DATA'!C74</f>
        <v>Yes</v>
      </c>
      <c r="T3" s="33" t="b">
        <v>0</v>
      </c>
    </row>
    <row r="4" spans="3:20" ht="37.5" customHeight="1" hidden="1">
      <c r="C4" s="16"/>
      <c r="D4" s="16"/>
      <c r="J4" s="10"/>
      <c r="L4" s="33"/>
      <c r="M4" s="33"/>
      <c r="T4" s="33"/>
    </row>
    <row r="5" spans="1:22" ht="15">
      <c r="A5" s="753" t="s">
        <v>644</v>
      </c>
      <c r="B5" s="753"/>
      <c r="C5" s="753"/>
      <c r="D5" s="753"/>
      <c r="E5" s="753"/>
      <c r="F5" s="753"/>
      <c r="G5" s="753"/>
      <c r="H5" s="753"/>
      <c r="I5" s="753"/>
      <c r="J5" s="753"/>
      <c r="K5" s="10"/>
      <c r="L5" s="98"/>
      <c r="M5" s="98"/>
      <c r="N5" s="10"/>
      <c r="O5" s="10"/>
      <c r="P5" s="10"/>
      <c r="Q5" s="10"/>
      <c r="R5" s="10"/>
      <c r="S5" s="10"/>
      <c r="T5" s="98"/>
      <c r="U5" s="10"/>
      <c r="V5" s="10"/>
    </row>
    <row r="6" spans="1:22" ht="19.5">
      <c r="A6" s="754" t="s">
        <v>688</v>
      </c>
      <c r="B6" s="754"/>
      <c r="C6" s="754"/>
      <c r="D6" s="754"/>
      <c r="E6" s="754"/>
      <c r="F6" s="754"/>
      <c r="G6" s="754"/>
      <c r="H6" s="754"/>
      <c r="I6" s="754"/>
      <c r="J6" s="754"/>
      <c r="K6" s="10"/>
      <c r="L6" s="98"/>
      <c r="M6" s="98"/>
      <c r="N6" s="10"/>
      <c r="O6" s="10"/>
      <c r="P6" s="10"/>
      <c r="Q6" s="10"/>
      <c r="R6" s="10"/>
      <c r="S6" s="10"/>
      <c r="T6" s="98"/>
      <c r="U6" s="10"/>
      <c r="V6" s="10"/>
    </row>
    <row r="7" spans="1:22" ht="12.75">
      <c r="A7" s="756" t="s">
        <v>174</v>
      </c>
      <c r="B7" s="757"/>
      <c r="C7" s="757"/>
      <c r="D7" s="758"/>
      <c r="E7" s="755"/>
      <c r="F7" s="755"/>
      <c r="G7" s="755"/>
      <c r="H7" s="755"/>
      <c r="I7" s="755"/>
      <c r="J7" s="755"/>
      <c r="K7" s="10"/>
      <c r="L7" s="98"/>
      <c r="M7" s="98"/>
      <c r="N7" s="10"/>
      <c r="O7" s="10"/>
      <c r="P7" s="10"/>
      <c r="Q7" s="10"/>
      <c r="R7" s="10"/>
      <c r="S7" s="10"/>
      <c r="T7" s="98"/>
      <c r="U7" s="10"/>
      <c r="V7" s="10"/>
    </row>
    <row r="8" spans="1:22" ht="12.75">
      <c r="A8" s="325" t="s">
        <v>623</v>
      </c>
      <c r="B8" s="457"/>
      <c r="C8" s="457"/>
      <c r="D8" s="458"/>
      <c r="E8" s="755"/>
      <c r="F8" s="755"/>
      <c r="G8" s="755"/>
      <c r="H8" s="755"/>
      <c r="I8" s="755"/>
      <c r="J8" s="755"/>
      <c r="K8" s="10"/>
      <c r="L8" s="98"/>
      <c r="M8" s="98"/>
      <c r="N8" s="10"/>
      <c r="O8" s="10"/>
      <c r="P8" s="10"/>
      <c r="Q8" s="10"/>
      <c r="R8" s="10"/>
      <c r="S8" s="10"/>
      <c r="T8" s="98"/>
      <c r="U8" s="10"/>
      <c r="V8" s="10"/>
    </row>
    <row r="9" spans="1:22" ht="12.75">
      <c r="A9" s="325" t="s">
        <v>123</v>
      </c>
      <c r="B9" s="457"/>
      <c r="C9" s="457"/>
      <c r="D9" s="475" t="str">
        <f>+'I T IN PUT DATA'!B6</f>
        <v>Thiru. </v>
      </c>
      <c r="E9" s="755" t="s">
        <v>626</v>
      </c>
      <c r="F9" s="755"/>
      <c r="G9" s="755"/>
      <c r="H9" s="755"/>
      <c r="I9" s="755"/>
      <c r="J9" s="755"/>
      <c r="K9" s="10"/>
      <c r="L9" s="98"/>
      <c r="M9" s="98" t="s">
        <v>12</v>
      </c>
      <c r="N9" s="10"/>
      <c r="O9" s="10"/>
      <c r="P9" s="10"/>
      <c r="Q9" s="10"/>
      <c r="R9" s="10"/>
      <c r="S9" s="10"/>
      <c r="T9" s="98"/>
      <c r="U9" s="10"/>
      <c r="V9" s="10"/>
    </row>
    <row r="10" spans="1:22" ht="12.75">
      <c r="A10" s="325" t="s">
        <v>110</v>
      </c>
      <c r="B10" s="457"/>
      <c r="C10" s="457"/>
      <c r="D10" s="458"/>
      <c r="E10" s="755" t="s">
        <v>111</v>
      </c>
      <c r="F10" s="755"/>
      <c r="G10" s="755"/>
      <c r="H10" s="755"/>
      <c r="I10" s="755"/>
      <c r="J10" s="755"/>
      <c r="K10" s="10"/>
      <c r="L10" s="98"/>
      <c r="M10" s="98"/>
      <c r="N10" s="10"/>
      <c r="O10" s="10"/>
      <c r="P10" s="10"/>
      <c r="Q10" s="10"/>
      <c r="R10" s="10"/>
      <c r="S10" s="10"/>
      <c r="T10" s="98"/>
      <c r="U10" s="10"/>
      <c r="V10" s="10"/>
    </row>
    <row r="11" spans="1:22" ht="12.75">
      <c r="A11" s="756" t="s">
        <v>210</v>
      </c>
      <c r="B11" s="757"/>
      <c r="C11" s="757"/>
      <c r="D11" s="758"/>
      <c r="E11" s="762">
        <v>0</v>
      </c>
      <c r="F11" s="762"/>
      <c r="G11" s="762"/>
      <c r="H11" s="762"/>
      <c r="I11" s="762"/>
      <c r="J11" s="762"/>
      <c r="K11" s="10"/>
      <c r="L11" s="98"/>
      <c r="M11" s="579" t="s">
        <v>606</v>
      </c>
      <c r="N11" s="578"/>
      <c r="O11" s="728" t="s">
        <v>12</v>
      </c>
      <c r="P11" s="729"/>
      <c r="Q11" s="730"/>
      <c r="R11" s="10"/>
      <c r="S11" s="10"/>
      <c r="T11" s="98"/>
      <c r="U11" s="10"/>
      <c r="V11" s="10"/>
    </row>
    <row r="12" spans="1:22" ht="12.75">
      <c r="A12" s="756" t="s">
        <v>322</v>
      </c>
      <c r="B12" s="757"/>
      <c r="C12" s="757"/>
      <c r="D12" s="758"/>
      <c r="E12" s="742"/>
      <c r="F12" s="742"/>
      <c r="G12" s="742"/>
      <c r="H12" s="742"/>
      <c r="I12" s="742"/>
      <c r="J12" s="742"/>
      <c r="K12" s="742"/>
      <c r="L12" s="742"/>
      <c r="M12" s="98"/>
      <c r="N12" s="10"/>
      <c r="O12" s="10"/>
      <c r="P12" s="10"/>
      <c r="Q12" s="10"/>
      <c r="R12" s="10"/>
      <c r="S12" s="10"/>
      <c r="T12" s="98"/>
      <c r="U12" s="10"/>
      <c r="V12" s="10"/>
    </row>
    <row r="13" spans="1:22" ht="12.75">
      <c r="A13" s="325"/>
      <c r="B13" s="457"/>
      <c r="C13" s="457"/>
      <c r="D13" s="458"/>
      <c r="E13" s="742"/>
      <c r="F13" s="742"/>
      <c r="G13" s="742"/>
      <c r="H13" s="742"/>
      <c r="I13" s="742"/>
      <c r="J13" s="742"/>
      <c r="K13" s="742"/>
      <c r="L13" s="742"/>
      <c r="M13" s="98"/>
      <c r="N13" s="10"/>
      <c r="O13" s="10"/>
      <c r="P13" s="10"/>
      <c r="Q13" s="10"/>
      <c r="R13" s="10"/>
      <c r="S13" s="10"/>
      <c r="T13" s="98"/>
      <c r="U13" s="10"/>
      <c r="V13" s="10"/>
    </row>
    <row r="14" spans="1:22" ht="12.75" customHeight="1">
      <c r="A14" s="460"/>
      <c r="B14" s="460"/>
      <c r="C14" s="460"/>
      <c r="D14" s="464"/>
      <c r="E14" s="742"/>
      <c r="F14" s="742"/>
      <c r="G14" s="742"/>
      <c r="H14" s="742"/>
      <c r="I14" s="742"/>
      <c r="J14" s="742"/>
      <c r="K14" s="742"/>
      <c r="L14" s="742"/>
      <c r="M14" s="98"/>
      <c r="N14" s="10"/>
      <c r="O14" s="10"/>
      <c r="P14" s="10"/>
      <c r="Q14" s="10"/>
      <c r="R14" s="10"/>
      <c r="S14" s="10"/>
      <c r="T14" s="10"/>
      <c r="U14" s="10"/>
      <c r="V14" s="10"/>
    </row>
    <row r="15" spans="1:20" ht="13.5" thickBot="1">
      <c r="A15" s="756" t="s">
        <v>494</v>
      </c>
      <c r="B15" s="757" t="s">
        <v>493</v>
      </c>
      <c r="C15" s="757"/>
      <c r="D15" s="758"/>
      <c r="E15" s="742"/>
      <c r="F15" s="742"/>
      <c r="G15" s="742"/>
      <c r="H15" s="742"/>
      <c r="I15" s="742"/>
      <c r="J15" s="742"/>
      <c r="K15" s="742"/>
      <c r="L15" s="742"/>
      <c r="M15" s="33"/>
      <c r="R15" s="10"/>
      <c r="S15" s="10"/>
      <c r="T15" s="10"/>
    </row>
    <row r="16" spans="1:23" ht="15.75" customHeight="1" hidden="1" thickBot="1">
      <c r="A16" s="461" t="s">
        <v>11</v>
      </c>
      <c r="B16" s="462"/>
      <c r="C16" s="763" t="str">
        <f>UPPER(CONCATENATE('I T IN PUT DATA'!B6,'I T IN PUT DATA'!C6:C6))</f>
        <v>THIRU. XYZ</v>
      </c>
      <c r="D16" s="763"/>
      <c r="E16" s="763"/>
      <c r="F16" s="763"/>
      <c r="G16" s="763"/>
      <c r="H16" s="763"/>
      <c r="I16" s="763"/>
      <c r="J16" s="463" t="str">
        <f>+'I T IN PUT DATA'!A5</f>
        <v>E.CODE</v>
      </c>
      <c r="K16" s="463">
        <f>+'I T IN PUT DATA'!C5</f>
        <v>0</v>
      </c>
      <c r="L16" s="27"/>
      <c r="M16" s="27"/>
      <c r="N16" s="461" t="str">
        <f>+'I T IN PUT DATA'!A8</f>
        <v>DESIGNATION</v>
      </c>
      <c r="O16" s="27"/>
      <c r="P16" s="763">
        <f>+'I T IN PUT DATA'!C8</f>
        <v>0</v>
      </c>
      <c r="Q16" s="763"/>
      <c r="R16" s="763"/>
      <c r="S16" s="763"/>
      <c r="T16" s="763"/>
      <c r="U16" s="763"/>
      <c r="V16" s="108"/>
      <c r="W16" s="108"/>
    </row>
    <row r="17" spans="1:23" ht="15" customHeight="1" thickTop="1">
      <c r="A17" s="743" t="s">
        <v>105</v>
      </c>
      <c r="B17" s="743"/>
      <c r="C17" s="743"/>
      <c r="D17" s="751" t="s">
        <v>496</v>
      </c>
      <c r="E17" s="743" t="s">
        <v>635</v>
      </c>
      <c r="F17" s="744"/>
      <c r="G17" s="751" t="s">
        <v>207</v>
      </c>
      <c r="H17" s="751"/>
      <c r="I17" s="751" t="s">
        <v>24</v>
      </c>
      <c r="J17" s="751" t="s">
        <v>25</v>
      </c>
      <c r="K17" s="751" t="s">
        <v>26</v>
      </c>
      <c r="L17" s="751" t="s">
        <v>27</v>
      </c>
      <c r="M17" s="780" t="s">
        <v>466</v>
      </c>
      <c r="N17" s="776" t="s">
        <v>28</v>
      </c>
      <c r="O17" s="778" t="s">
        <v>29</v>
      </c>
      <c r="P17" s="787" t="s">
        <v>469</v>
      </c>
      <c r="Q17" s="778" t="s">
        <v>468</v>
      </c>
      <c r="R17" s="778" t="s">
        <v>285</v>
      </c>
      <c r="S17" s="793" t="s">
        <v>467</v>
      </c>
      <c r="T17" s="791" t="s">
        <v>474</v>
      </c>
      <c r="U17" s="789" t="s">
        <v>479</v>
      </c>
      <c r="V17" s="795" t="s">
        <v>491</v>
      </c>
      <c r="W17" s="778" t="s">
        <v>147</v>
      </c>
    </row>
    <row r="18" spans="1:23" ht="14.25" customHeight="1" thickBot="1">
      <c r="A18" s="745"/>
      <c r="B18" s="745"/>
      <c r="C18" s="745"/>
      <c r="D18" s="752"/>
      <c r="E18" s="745"/>
      <c r="F18" s="746"/>
      <c r="G18" s="752"/>
      <c r="H18" s="752"/>
      <c r="I18" s="752"/>
      <c r="J18" s="752"/>
      <c r="K18" s="752"/>
      <c r="L18" s="752"/>
      <c r="M18" s="781"/>
      <c r="N18" s="777"/>
      <c r="O18" s="779"/>
      <c r="P18" s="788" t="s">
        <v>128</v>
      </c>
      <c r="Q18" s="779" t="s">
        <v>153</v>
      </c>
      <c r="R18" s="779"/>
      <c r="S18" s="794"/>
      <c r="T18" s="792"/>
      <c r="U18" s="790"/>
      <c r="V18" s="796"/>
      <c r="W18" s="779"/>
    </row>
    <row r="19" spans="1:23" ht="14.25" thickBot="1" thickTop="1">
      <c r="A19" s="734">
        <v>41699</v>
      </c>
      <c r="B19" s="735"/>
      <c r="C19" s="482"/>
      <c r="D19" s="619">
        <v>90</v>
      </c>
      <c r="E19" s="749"/>
      <c r="F19" s="750"/>
      <c r="G19" s="441"/>
      <c r="H19" s="608"/>
      <c r="I19" s="459">
        <f>ROUND((E19)*D19/100,0)</f>
        <v>0</v>
      </c>
      <c r="J19" s="441" t="s">
        <v>12</v>
      </c>
      <c r="K19" s="441" t="s">
        <v>12</v>
      </c>
      <c r="L19" s="441"/>
      <c r="M19" s="441"/>
      <c r="N19" s="454">
        <f aca="true" t="shared" si="0" ref="N19:N30">SUM(E19:M19)</f>
        <v>0</v>
      </c>
      <c r="O19" s="476"/>
      <c r="P19" s="459">
        <f>IF(N50="Month",N51,0)</f>
        <v>0</v>
      </c>
      <c r="Q19" s="459">
        <f>IF(N45="Month",N46,0)</f>
        <v>0</v>
      </c>
      <c r="R19" s="608">
        <v>40</v>
      </c>
      <c r="S19" s="583">
        <v>150</v>
      </c>
      <c r="T19" s="456">
        <f>+V40</f>
        <v>0</v>
      </c>
      <c r="U19" s="608">
        <v>20</v>
      </c>
      <c r="V19" s="468"/>
      <c r="W19" s="441"/>
    </row>
    <row r="20" spans="1:23" ht="14.25" thickBot="1" thickTop="1">
      <c r="A20" s="734">
        <v>41730</v>
      </c>
      <c r="B20" s="735"/>
      <c r="C20" s="482">
        <f>ROUND((E19)*3%,-1)</f>
        <v>0</v>
      </c>
      <c r="D20" s="619">
        <v>100</v>
      </c>
      <c r="E20" s="747">
        <f>+E19</f>
        <v>0</v>
      </c>
      <c r="F20" s="748"/>
      <c r="G20" s="442">
        <f>G19</f>
        <v>0</v>
      </c>
      <c r="H20" s="622"/>
      <c r="I20" s="459">
        <f aca="true" t="shared" si="1" ref="I20:I30">ROUND((E20)*D20/100,0)</f>
        <v>0</v>
      </c>
      <c r="J20" s="442" t="str">
        <f aca="true" t="shared" si="2" ref="J20:J30">J19</f>
        <v> </v>
      </c>
      <c r="K20" s="442" t="str">
        <f aca="true" t="shared" si="3" ref="K20:K25">+K19</f>
        <v> </v>
      </c>
      <c r="L20" s="442">
        <f aca="true" t="shared" si="4" ref="L20:M23">L19</f>
        <v>0</v>
      </c>
      <c r="M20" s="442">
        <f t="shared" si="4"/>
        <v>0</v>
      </c>
      <c r="N20" s="455">
        <f t="shared" si="0"/>
        <v>0</v>
      </c>
      <c r="O20" s="442">
        <f aca="true" t="shared" si="5" ref="O20:T21">O19</f>
        <v>0</v>
      </c>
      <c r="P20" s="442">
        <f t="shared" si="5"/>
        <v>0</v>
      </c>
      <c r="Q20" s="442">
        <f t="shared" si="5"/>
        <v>0</v>
      </c>
      <c r="R20" s="622">
        <f t="shared" si="5"/>
        <v>40</v>
      </c>
      <c r="S20" s="622">
        <f t="shared" si="5"/>
        <v>150</v>
      </c>
      <c r="T20" s="442">
        <f t="shared" si="5"/>
        <v>0</v>
      </c>
      <c r="U20" s="622">
        <f>U19</f>
        <v>20</v>
      </c>
      <c r="V20" s="468"/>
      <c r="W20" s="442"/>
    </row>
    <row r="21" spans="1:23" ht="14.25" thickBot="1" thickTop="1">
      <c r="A21" s="734">
        <v>41760</v>
      </c>
      <c r="B21" s="735"/>
      <c r="C21" s="482">
        <v>0</v>
      </c>
      <c r="D21" s="619">
        <v>100</v>
      </c>
      <c r="E21" s="747">
        <f>+E20</f>
        <v>0</v>
      </c>
      <c r="F21" s="748"/>
      <c r="G21" s="442">
        <f>G20</f>
        <v>0</v>
      </c>
      <c r="H21" s="622"/>
      <c r="I21" s="459">
        <f t="shared" si="1"/>
        <v>0</v>
      </c>
      <c r="J21" s="442" t="str">
        <f t="shared" si="2"/>
        <v> </v>
      </c>
      <c r="K21" s="442" t="str">
        <f t="shared" si="3"/>
        <v> </v>
      </c>
      <c r="L21" s="442">
        <f t="shared" si="4"/>
        <v>0</v>
      </c>
      <c r="M21" s="442">
        <f t="shared" si="4"/>
        <v>0</v>
      </c>
      <c r="N21" s="455">
        <f t="shared" si="0"/>
        <v>0</v>
      </c>
      <c r="O21" s="442">
        <f t="shared" si="5"/>
        <v>0</v>
      </c>
      <c r="P21" s="442">
        <f t="shared" si="5"/>
        <v>0</v>
      </c>
      <c r="Q21" s="442">
        <f t="shared" si="5"/>
        <v>0</v>
      </c>
      <c r="R21" s="622">
        <f t="shared" si="5"/>
        <v>40</v>
      </c>
      <c r="S21" s="622">
        <f t="shared" si="5"/>
        <v>150</v>
      </c>
      <c r="T21" s="442">
        <f t="shared" si="5"/>
        <v>0</v>
      </c>
      <c r="U21" s="622">
        <f>U20</f>
        <v>20</v>
      </c>
      <c r="V21" s="468"/>
      <c r="W21" s="442"/>
    </row>
    <row r="22" spans="1:23" ht="14.25" thickBot="1" thickTop="1">
      <c r="A22" s="734">
        <v>41791</v>
      </c>
      <c r="B22" s="735"/>
      <c r="C22" s="482">
        <v>0</v>
      </c>
      <c r="D22" s="619">
        <v>100</v>
      </c>
      <c r="E22" s="747">
        <f aca="true" t="shared" si="6" ref="E22:E28">+E21</f>
        <v>0</v>
      </c>
      <c r="F22" s="748"/>
      <c r="G22" s="442">
        <f>G21</f>
        <v>0</v>
      </c>
      <c r="H22" s="622"/>
      <c r="I22" s="459">
        <f t="shared" si="1"/>
        <v>0</v>
      </c>
      <c r="J22" s="442" t="str">
        <f t="shared" si="2"/>
        <v> </v>
      </c>
      <c r="K22" s="442" t="str">
        <f t="shared" si="3"/>
        <v> </v>
      </c>
      <c r="L22" s="442">
        <f t="shared" si="4"/>
        <v>0</v>
      </c>
      <c r="M22" s="442">
        <f t="shared" si="4"/>
        <v>0</v>
      </c>
      <c r="N22" s="455">
        <f t="shared" si="0"/>
        <v>0</v>
      </c>
      <c r="O22" s="442">
        <f aca="true" t="shared" si="7" ref="O22:T22">O21</f>
        <v>0</v>
      </c>
      <c r="P22" s="442">
        <f t="shared" si="7"/>
        <v>0</v>
      </c>
      <c r="Q22" s="442">
        <f t="shared" si="7"/>
        <v>0</v>
      </c>
      <c r="R22" s="622">
        <f t="shared" si="7"/>
        <v>40</v>
      </c>
      <c r="S22" s="622">
        <f t="shared" si="7"/>
        <v>150</v>
      </c>
      <c r="T22" s="442">
        <f t="shared" si="7"/>
        <v>0</v>
      </c>
      <c r="U22" s="622">
        <f>U21</f>
        <v>20</v>
      </c>
      <c r="V22" s="468"/>
      <c r="W22" s="442"/>
    </row>
    <row r="23" spans="1:92" ht="14.25" thickBot="1" thickTop="1">
      <c r="A23" s="734">
        <v>41821</v>
      </c>
      <c r="B23" s="735"/>
      <c r="C23" s="482">
        <f>ROUND((E22)*3%,-1)</f>
        <v>0</v>
      </c>
      <c r="D23" s="619">
        <v>100</v>
      </c>
      <c r="E23" s="747">
        <f t="shared" si="6"/>
        <v>0</v>
      </c>
      <c r="F23" s="748"/>
      <c r="G23" s="442">
        <f>G22</f>
        <v>0</v>
      </c>
      <c r="H23" s="622"/>
      <c r="I23" s="459">
        <f t="shared" si="1"/>
        <v>0</v>
      </c>
      <c r="J23" s="442" t="str">
        <f t="shared" si="2"/>
        <v> </v>
      </c>
      <c r="K23" s="442" t="str">
        <f t="shared" si="3"/>
        <v> </v>
      </c>
      <c r="L23" s="442">
        <f t="shared" si="4"/>
        <v>0</v>
      </c>
      <c r="M23" s="442">
        <f t="shared" si="4"/>
        <v>0</v>
      </c>
      <c r="N23" s="455">
        <f t="shared" si="0"/>
        <v>0</v>
      </c>
      <c r="O23" s="442">
        <f aca="true" t="shared" si="8" ref="O23:U23">O22</f>
        <v>0</v>
      </c>
      <c r="P23" s="442">
        <f t="shared" si="8"/>
        <v>0</v>
      </c>
      <c r="Q23" s="442">
        <f t="shared" si="8"/>
        <v>0</v>
      </c>
      <c r="R23" s="622">
        <f t="shared" si="8"/>
        <v>40</v>
      </c>
      <c r="S23" s="622">
        <f t="shared" si="8"/>
        <v>150</v>
      </c>
      <c r="T23" s="442">
        <f t="shared" si="8"/>
        <v>0</v>
      </c>
      <c r="U23" s="622">
        <f t="shared" si="8"/>
        <v>20</v>
      </c>
      <c r="V23" s="468"/>
      <c r="W23" s="442"/>
      <c r="CA23" s="27" t="s">
        <v>372</v>
      </c>
      <c r="CE23" s="27" t="s">
        <v>213</v>
      </c>
      <c r="CH23" s="43" t="s">
        <v>480</v>
      </c>
      <c r="CI23" s="43" t="s">
        <v>320</v>
      </c>
      <c r="CJ23" s="43" t="s">
        <v>122</v>
      </c>
      <c r="CK23" s="43" t="s">
        <v>151</v>
      </c>
      <c r="CL23" s="43" t="s">
        <v>129</v>
      </c>
      <c r="CN23" s="408" t="s">
        <v>397</v>
      </c>
    </row>
    <row r="24" spans="1:92" ht="14.25" thickBot="1" thickTop="1">
      <c r="A24" s="734">
        <v>41852</v>
      </c>
      <c r="B24" s="735"/>
      <c r="C24" s="482">
        <v>0</v>
      </c>
      <c r="D24" s="619">
        <v>100</v>
      </c>
      <c r="E24" s="747">
        <f t="shared" si="6"/>
        <v>0</v>
      </c>
      <c r="F24" s="748"/>
      <c r="G24" s="442">
        <f>+G23</f>
        <v>0</v>
      </c>
      <c r="H24" s="622"/>
      <c r="I24" s="459">
        <f t="shared" si="1"/>
        <v>0</v>
      </c>
      <c r="J24" s="442" t="str">
        <f t="shared" si="2"/>
        <v> </v>
      </c>
      <c r="K24" s="442" t="str">
        <f t="shared" si="3"/>
        <v> </v>
      </c>
      <c r="L24" s="442">
        <f>+L23</f>
        <v>0</v>
      </c>
      <c r="M24" s="442">
        <f>M23</f>
        <v>0</v>
      </c>
      <c r="N24" s="455">
        <f t="shared" si="0"/>
        <v>0</v>
      </c>
      <c r="O24" s="442">
        <f aca="true" t="shared" si="9" ref="O24:U24">O23</f>
        <v>0</v>
      </c>
      <c r="P24" s="442">
        <f t="shared" si="9"/>
        <v>0</v>
      </c>
      <c r="Q24" s="442">
        <f t="shared" si="9"/>
        <v>0</v>
      </c>
      <c r="R24" s="622">
        <f t="shared" si="9"/>
        <v>40</v>
      </c>
      <c r="S24" s="622">
        <f t="shared" si="9"/>
        <v>150</v>
      </c>
      <c r="T24" s="442">
        <f t="shared" si="9"/>
        <v>0</v>
      </c>
      <c r="U24" s="622">
        <f t="shared" si="9"/>
        <v>20</v>
      </c>
      <c r="V24" s="468"/>
      <c r="W24" s="442">
        <v>950</v>
      </c>
      <c r="CA24" s="2" t="s">
        <v>371</v>
      </c>
      <c r="CE24" s="2" t="s">
        <v>212</v>
      </c>
      <c r="CH24" s="43" t="s">
        <v>334</v>
      </c>
      <c r="CI24" s="43" t="s">
        <v>321</v>
      </c>
      <c r="CJ24" s="43" t="s">
        <v>228</v>
      </c>
      <c r="CK24" s="43" t="s">
        <v>152</v>
      </c>
      <c r="CL24" s="43" t="s">
        <v>197</v>
      </c>
      <c r="CN24" s="408" t="s">
        <v>398</v>
      </c>
    </row>
    <row r="25" spans="1:92" ht="14.25" thickBot="1" thickTop="1">
      <c r="A25" s="734">
        <v>41883</v>
      </c>
      <c r="B25" s="735"/>
      <c r="C25" s="482">
        <v>0</v>
      </c>
      <c r="D25" s="619">
        <v>100</v>
      </c>
      <c r="E25" s="747">
        <f t="shared" si="6"/>
        <v>0</v>
      </c>
      <c r="F25" s="748"/>
      <c r="G25" s="442">
        <f>+G24</f>
        <v>0</v>
      </c>
      <c r="H25" s="622"/>
      <c r="I25" s="459">
        <f t="shared" si="1"/>
        <v>0</v>
      </c>
      <c r="J25" s="442" t="str">
        <f t="shared" si="2"/>
        <v> </v>
      </c>
      <c r="K25" s="442" t="str">
        <f t="shared" si="3"/>
        <v> </v>
      </c>
      <c r="L25" s="442">
        <f>+L24</f>
        <v>0</v>
      </c>
      <c r="M25" s="442">
        <f aca="true" t="shared" si="10" ref="M25:M30">M24</f>
        <v>0</v>
      </c>
      <c r="N25" s="455">
        <f t="shared" si="0"/>
        <v>0</v>
      </c>
      <c r="O25" s="442">
        <f>O24</f>
        <v>0</v>
      </c>
      <c r="P25" s="442">
        <f aca="true" t="shared" si="11" ref="P25:U25">P24</f>
        <v>0</v>
      </c>
      <c r="Q25" s="442">
        <f t="shared" si="11"/>
        <v>0</v>
      </c>
      <c r="R25" s="622">
        <f t="shared" si="11"/>
        <v>40</v>
      </c>
      <c r="S25" s="622">
        <f t="shared" si="11"/>
        <v>150</v>
      </c>
      <c r="T25" s="442">
        <f t="shared" si="11"/>
        <v>0</v>
      </c>
      <c r="U25" s="622">
        <f t="shared" si="11"/>
        <v>20</v>
      </c>
      <c r="V25" s="468"/>
      <c r="W25" s="442"/>
      <c r="CA25" s="2" t="s">
        <v>370</v>
      </c>
      <c r="CE25" s="2"/>
      <c r="CN25" s="408" t="s">
        <v>399</v>
      </c>
    </row>
    <row r="26" spans="1:92" ht="14.25" thickBot="1" thickTop="1">
      <c r="A26" s="734">
        <v>41913</v>
      </c>
      <c r="B26" s="735"/>
      <c r="C26" s="482">
        <f>ROUND((E25)*3%,-1)</f>
        <v>0</v>
      </c>
      <c r="D26" s="619">
        <v>107</v>
      </c>
      <c r="E26" s="747">
        <f t="shared" si="6"/>
        <v>0</v>
      </c>
      <c r="F26" s="748"/>
      <c r="G26" s="442">
        <f>G25</f>
        <v>0</v>
      </c>
      <c r="H26" s="622"/>
      <c r="I26" s="459">
        <f t="shared" si="1"/>
        <v>0</v>
      </c>
      <c r="J26" s="442" t="str">
        <f t="shared" si="2"/>
        <v> </v>
      </c>
      <c r="K26" s="442" t="str">
        <f aca="true" t="shared" si="12" ref="K26:L28">K25</f>
        <v> </v>
      </c>
      <c r="L26" s="442">
        <f t="shared" si="12"/>
        <v>0</v>
      </c>
      <c r="M26" s="442">
        <f t="shared" si="10"/>
        <v>0</v>
      </c>
      <c r="N26" s="455">
        <f t="shared" si="0"/>
        <v>0</v>
      </c>
      <c r="O26" s="442">
        <f>O25</f>
        <v>0</v>
      </c>
      <c r="P26" s="442">
        <f aca="true" t="shared" si="13" ref="P26:U26">P25</f>
        <v>0</v>
      </c>
      <c r="Q26" s="442">
        <f t="shared" si="13"/>
        <v>0</v>
      </c>
      <c r="R26" s="622">
        <f t="shared" si="13"/>
        <v>40</v>
      </c>
      <c r="S26" s="622">
        <f t="shared" si="13"/>
        <v>150</v>
      </c>
      <c r="T26" s="442">
        <f t="shared" si="13"/>
        <v>0</v>
      </c>
      <c r="U26" s="622">
        <f t="shared" si="13"/>
        <v>20</v>
      </c>
      <c r="V26" s="468"/>
      <c r="W26" s="442"/>
      <c r="CA26" s="27" t="s">
        <v>369</v>
      </c>
      <c r="CN26" s="408" t="s">
        <v>400</v>
      </c>
    </row>
    <row r="27" spans="1:92" ht="14.25" thickBot="1" thickTop="1">
      <c r="A27" s="734">
        <v>41944</v>
      </c>
      <c r="B27" s="735"/>
      <c r="C27" s="482">
        <v>0</v>
      </c>
      <c r="D27" s="619">
        <v>107</v>
      </c>
      <c r="E27" s="747">
        <f t="shared" si="6"/>
        <v>0</v>
      </c>
      <c r="F27" s="748"/>
      <c r="G27" s="442">
        <f>G26</f>
        <v>0</v>
      </c>
      <c r="H27" s="622"/>
      <c r="I27" s="459">
        <f t="shared" si="1"/>
        <v>0</v>
      </c>
      <c r="J27" s="442" t="str">
        <f t="shared" si="2"/>
        <v> </v>
      </c>
      <c r="K27" s="442" t="str">
        <f t="shared" si="12"/>
        <v> </v>
      </c>
      <c r="L27" s="442">
        <f t="shared" si="12"/>
        <v>0</v>
      </c>
      <c r="M27" s="442">
        <f t="shared" si="10"/>
        <v>0</v>
      </c>
      <c r="N27" s="455">
        <f t="shared" si="0"/>
        <v>0</v>
      </c>
      <c r="O27" s="442">
        <f>O26</f>
        <v>0</v>
      </c>
      <c r="P27" s="442">
        <f aca="true" t="shared" si="14" ref="P27:Q30">P26</f>
        <v>0</v>
      </c>
      <c r="Q27" s="442">
        <f t="shared" si="14"/>
        <v>0</v>
      </c>
      <c r="R27" s="622">
        <f>R26</f>
        <v>40</v>
      </c>
      <c r="S27" s="622">
        <f>S26</f>
        <v>150</v>
      </c>
      <c r="T27" s="442">
        <f>T26</f>
        <v>0</v>
      </c>
      <c r="U27" s="622">
        <f>U26</f>
        <v>20</v>
      </c>
      <c r="V27" s="468"/>
      <c r="W27" s="442"/>
      <c r="CN27" s="408" t="s">
        <v>401</v>
      </c>
    </row>
    <row r="28" spans="1:92" ht="14.25" thickBot="1" thickTop="1">
      <c r="A28" s="734">
        <v>41974</v>
      </c>
      <c r="B28" s="735"/>
      <c r="C28" s="482">
        <v>0</v>
      </c>
      <c r="D28" s="619">
        <v>107</v>
      </c>
      <c r="E28" s="747">
        <f t="shared" si="6"/>
        <v>0</v>
      </c>
      <c r="F28" s="748"/>
      <c r="G28" s="442">
        <f>G27</f>
        <v>0</v>
      </c>
      <c r="H28" s="622"/>
      <c r="I28" s="459">
        <f t="shared" si="1"/>
        <v>0</v>
      </c>
      <c r="J28" s="442" t="str">
        <f t="shared" si="2"/>
        <v> </v>
      </c>
      <c r="K28" s="442" t="str">
        <f t="shared" si="12"/>
        <v> </v>
      </c>
      <c r="L28" s="442">
        <f t="shared" si="12"/>
        <v>0</v>
      </c>
      <c r="M28" s="442">
        <f t="shared" si="10"/>
        <v>0</v>
      </c>
      <c r="N28" s="455">
        <f t="shared" si="0"/>
        <v>0</v>
      </c>
      <c r="O28" s="442">
        <f aca="true" t="shared" si="15" ref="O28:U28">O27</f>
        <v>0</v>
      </c>
      <c r="P28" s="442">
        <f t="shared" si="14"/>
        <v>0</v>
      </c>
      <c r="Q28" s="442">
        <f t="shared" si="14"/>
        <v>0</v>
      </c>
      <c r="R28" s="622">
        <f t="shared" si="15"/>
        <v>40</v>
      </c>
      <c r="S28" s="622">
        <f t="shared" si="15"/>
        <v>150</v>
      </c>
      <c r="T28" s="442">
        <f t="shared" si="15"/>
        <v>0</v>
      </c>
      <c r="U28" s="622">
        <f t="shared" si="15"/>
        <v>20</v>
      </c>
      <c r="V28" s="468"/>
      <c r="W28" s="442"/>
      <c r="CN28" s="408" t="s">
        <v>402</v>
      </c>
    </row>
    <row r="29" spans="1:92" ht="14.25" thickBot="1" thickTop="1">
      <c r="A29" s="734">
        <v>42005</v>
      </c>
      <c r="B29" s="735"/>
      <c r="C29" s="482">
        <f>ROUND((E28)*3%,-1)</f>
        <v>0</v>
      </c>
      <c r="D29" s="619">
        <v>107</v>
      </c>
      <c r="E29" s="747">
        <f>+E28</f>
        <v>0</v>
      </c>
      <c r="F29" s="748"/>
      <c r="G29" s="442">
        <f>+G28</f>
        <v>0</v>
      </c>
      <c r="H29" s="622"/>
      <c r="I29" s="459">
        <f t="shared" si="1"/>
        <v>0</v>
      </c>
      <c r="J29" s="442" t="str">
        <f t="shared" si="2"/>
        <v> </v>
      </c>
      <c r="K29" s="442" t="str">
        <f>+K28</f>
        <v> </v>
      </c>
      <c r="L29" s="442">
        <f>+L28</f>
        <v>0</v>
      </c>
      <c r="M29" s="442">
        <f t="shared" si="10"/>
        <v>0</v>
      </c>
      <c r="N29" s="455">
        <f t="shared" si="0"/>
        <v>0</v>
      </c>
      <c r="O29" s="442">
        <f aca="true" t="shared" si="16" ref="O29:U29">O28</f>
        <v>0</v>
      </c>
      <c r="P29" s="442">
        <f t="shared" si="14"/>
        <v>0</v>
      </c>
      <c r="Q29" s="442">
        <f t="shared" si="14"/>
        <v>0</v>
      </c>
      <c r="R29" s="622">
        <f t="shared" si="16"/>
        <v>40</v>
      </c>
      <c r="S29" s="622">
        <f t="shared" si="16"/>
        <v>150</v>
      </c>
      <c r="T29" s="442">
        <f t="shared" si="16"/>
        <v>0</v>
      </c>
      <c r="U29" s="622">
        <f t="shared" si="16"/>
        <v>20</v>
      </c>
      <c r="V29" s="468"/>
      <c r="W29" s="442">
        <v>950</v>
      </c>
      <c r="CN29" s="408" t="s">
        <v>403</v>
      </c>
    </row>
    <row r="30" spans="1:92" ht="14.25" thickBot="1" thickTop="1">
      <c r="A30" s="734">
        <v>42036</v>
      </c>
      <c r="B30" s="735"/>
      <c r="C30" s="482">
        <v>0</v>
      </c>
      <c r="D30" s="619">
        <v>107</v>
      </c>
      <c r="E30" s="747">
        <f>+E29</f>
        <v>0</v>
      </c>
      <c r="F30" s="748"/>
      <c r="G30" s="442">
        <f>G29</f>
        <v>0</v>
      </c>
      <c r="H30" s="622"/>
      <c r="I30" s="459">
        <f t="shared" si="1"/>
        <v>0</v>
      </c>
      <c r="J30" s="442" t="str">
        <f t="shared" si="2"/>
        <v> </v>
      </c>
      <c r="K30" s="442" t="str">
        <f>K29</f>
        <v> </v>
      </c>
      <c r="L30" s="442">
        <f>L29</f>
        <v>0</v>
      </c>
      <c r="M30" s="442">
        <f t="shared" si="10"/>
        <v>0</v>
      </c>
      <c r="N30" s="455">
        <f t="shared" si="0"/>
        <v>0</v>
      </c>
      <c r="O30" s="442">
        <f aca="true" t="shared" si="17" ref="O30:U30">O29</f>
        <v>0</v>
      </c>
      <c r="P30" s="442">
        <f t="shared" si="14"/>
        <v>0</v>
      </c>
      <c r="Q30" s="442">
        <f t="shared" si="14"/>
        <v>0</v>
      </c>
      <c r="R30" s="622">
        <f t="shared" si="17"/>
        <v>40</v>
      </c>
      <c r="S30" s="622">
        <f t="shared" si="17"/>
        <v>150</v>
      </c>
      <c r="T30" s="442">
        <f t="shared" si="17"/>
        <v>0</v>
      </c>
      <c r="U30" s="622">
        <f t="shared" si="17"/>
        <v>20</v>
      </c>
      <c r="V30" s="468"/>
      <c r="W30" s="442"/>
      <c r="CN30" s="408" t="s">
        <v>404</v>
      </c>
    </row>
    <row r="31" spans="1:92" ht="9.75" customHeight="1" thickTop="1">
      <c r="A31" s="114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84"/>
      <c r="O31" s="110"/>
      <c r="P31" s="110"/>
      <c r="Q31" s="110"/>
      <c r="R31" s="110"/>
      <c r="S31" s="110"/>
      <c r="T31" s="110"/>
      <c r="U31" s="110"/>
      <c r="V31" s="111"/>
      <c r="W31" s="141"/>
      <c r="X31" s="451">
        <f>SUM(V19:V30)</f>
        <v>0</v>
      </c>
      <c r="CN31" s="408" t="s">
        <v>405</v>
      </c>
    </row>
    <row r="32" spans="1:92" ht="9.75" customHeight="1">
      <c r="A32" s="114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84"/>
      <c r="O32" s="110"/>
      <c r="P32" s="110"/>
      <c r="Q32" s="110"/>
      <c r="R32" s="110"/>
      <c r="S32" s="110"/>
      <c r="T32" s="110"/>
      <c r="U32" s="110"/>
      <c r="V32" s="111"/>
      <c r="W32" s="141"/>
      <c r="X32" s="3">
        <f>SUM(T19:T30)</f>
        <v>0</v>
      </c>
      <c r="CN32" s="408" t="s">
        <v>406</v>
      </c>
    </row>
    <row r="33" spans="1:92" ht="9.75" customHeight="1" thickBot="1">
      <c r="A33" s="114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84"/>
      <c r="O33" s="110"/>
      <c r="P33" s="110"/>
      <c r="Q33" s="110"/>
      <c r="R33" s="110"/>
      <c r="S33" s="110"/>
      <c r="T33" s="110"/>
      <c r="U33" s="110"/>
      <c r="V33" s="111"/>
      <c r="W33" s="141"/>
      <c r="CN33" s="408" t="s">
        <v>407</v>
      </c>
    </row>
    <row r="34" spans="1:92" ht="17.25" customHeight="1" thickBot="1">
      <c r="A34" s="768" t="s">
        <v>465</v>
      </c>
      <c r="B34" s="768"/>
      <c r="C34" s="768"/>
      <c r="D34" s="768"/>
      <c r="E34" s="768"/>
      <c r="F34" s="769"/>
      <c r="G34" s="722" t="s">
        <v>483</v>
      </c>
      <c r="H34" s="723"/>
      <c r="I34" s="723"/>
      <c r="J34" s="723"/>
      <c r="K34" s="723"/>
      <c r="L34" s="723"/>
      <c r="M34" s="723"/>
      <c r="N34" s="724"/>
      <c r="O34" s="725"/>
      <c r="P34" s="785" t="s">
        <v>282</v>
      </c>
      <c r="Q34" s="785"/>
      <c r="R34" s="785"/>
      <c r="S34" s="785"/>
      <c r="T34" s="785"/>
      <c r="U34" s="785"/>
      <c r="V34" s="786"/>
      <c r="W34" s="141"/>
      <c r="CN34" s="408" t="s">
        <v>408</v>
      </c>
    </row>
    <row r="35" spans="1:92" ht="14.25" customHeight="1" thickBot="1" thickTop="1">
      <c r="A35" s="443" t="s">
        <v>478</v>
      </c>
      <c r="B35" s="772" t="s">
        <v>645</v>
      </c>
      <c r="C35" s="772"/>
      <c r="D35" s="465" t="s">
        <v>125</v>
      </c>
      <c r="E35" s="766"/>
      <c r="F35" s="766"/>
      <c r="G35" s="726" t="s">
        <v>241</v>
      </c>
      <c r="H35" s="726"/>
      <c r="I35" s="726"/>
      <c r="J35" s="726"/>
      <c r="K35" s="726"/>
      <c r="L35" s="726"/>
      <c r="M35" s="726"/>
      <c r="N35" s="731" t="s">
        <v>321</v>
      </c>
      <c r="O35" s="732"/>
      <c r="P35" s="756" t="s">
        <v>68</v>
      </c>
      <c r="Q35" s="757"/>
      <c r="R35" s="757"/>
      <c r="S35" s="757"/>
      <c r="T35" s="757"/>
      <c r="U35" s="758"/>
      <c r="V35" s="467">
        <f>SUM(O19:O30)</f>
        <v>0</v>
      </c>
      <c r="W35" s="141"/>
      <c r="CN35" s="408" t="s">
        <v>409</v>
      </c>
    </row>
    <row r="36" spans="1:92" ht="15" customHeight="1" thickBot="1" thickTop="1">
      <c r="A36" s="773" t="s">
        <v>673</v>
      </c>
      <c r="B36" s="774"/>
      <c r="C36" s="774"/>
      <c r="D36" s="465" t="s">
        <v>125</v>
      </c>
      <c r="E36" s="766"/>
      <c r="F36" s="766"/>
      <c r="G36" s="726" t="s">
        <v>162</v>
      </c>
      <c r="H36" s="726"/>
      <c r="I36" s="726"/>
      <c r="J36" s="726"/>
      <c r="K36" s="726"/>
      <c r="L36" s="726"/>
      <c r="M36" s="726"/>
      <c r="N36" s="737"/>
      <c r="O36" s="738"/>
      <c r="P36" s="756" t="s">
        <v>220</v>
      </c>
      <c r="Q36" s="757"/>
      <c r="R36" s="757"/>
      <c r="S36" s="757"/>
      <c r="T36" s="757"/>
      <c r="U36" s="758"/>
      <c r="V36" s="467">
        <f>SUM(U19:U30)</f>
        <v>240</v>
      </c>
      <c r="W36" s="112"/>
      <c r="CN36" s="408" t="s">
        <v>410</v>
      </c>
    </row>
    <row r="37" spans="1:92" ht="15" customHeight="1" thickBot="1" thickTop="1">
      <c r="A37" s="773" t="s">
        <v>646</v>
      </c>
      <c r="B37" s="774"/>
      <c r="C37" s="774"/>
      <c r="D37" s="465" t="s">
        <v>125</v>
      </c>
      <c r="E37" s="766"/>
      <c r="F37" s="766"/>
      <c r="G37" s="726" t="s">
        <v>163</v>
      </c>
      <c r="H37" s="726"/>
      <c r="I37" s="726"/>
      <c r="J37" s="726"/>
      <c r="K37" s="726"/>
      <c r="L37" s="726"/>
      <c r="M37" s="726"/>
      <c r="N37" s="739" t="str">
        <f>+'I T IN PUT DATA'!C47</f>
        <v>No</v>
      </c>
      <c r="O37" s="740"/>
      <c r="P37" s="756" t="s">
        <v>476</v>
      </c>
      <c r="Q37" s="757"/>
      <c r="R37" s="757"/>
      <c r="S37" s="757"/>
      <c r="T37" s="757"/>
      <c r="U37" s="758"/>
      <c r="V37" s="467">
        <f>SUM(S19:S30)</f>
        <v>1800</v>
      </c>
      <c r="W37" s="112"/>
      <c r="CN37" s="408" t="s">
        <v>411</v>
      </c>
    </row>
    <row r="38" spans="1:92" ht="15" customHeight="1" thickBot="1" thickTop="1">
      <c r="A38" s="770" t="s">
        <v>388</v>
      </c>
      <c r="B38" s="771"/>
      <c r="C38" s="771"/>
      <c r="D38" s="465" t="s">
        <v>125</v>
      </c>
      <c r="E38" s="766"/>
      <c r="F38" s="767"/>
      <c r="G38" s="623"/>
      <c r="H38" s="623"/>
      <c r="I38" s="623"/>
      <c r="J38" s="623"/>
      <c r="K38" s="623"/>
      <c r="L38" s="623"/>
      <c r="M38" s="624"/>
      <c r="N38" s="446"/>
      <c r="O38" s="445"/>
      <c r="P38" s="756" t="s">
        <v>59</v>
      </c>
      <c r="Q38" s="757"/>
      <c r="R38" s="757"/>
      <c r="S38" s="757"/>
      <c r="T38" s="757"/>
      <c r="U38" s="758"/>
      <c r="V38" s="467">
        <f>SUM(R19:R30)</f>
        <v>480</v>
      </c>
      <c r="W38" s="112"/>
      <c r="CN38" s="408" t="s">
        <v>412</v>
      </c>
    </row>
    <row r="39" spans="1:92" ht="15" customHeight="1" thickBot="1" thickTop="1">
      <c r="A39" s="770" t="s">
        <v>627</v>
      </c>
      <c r="B39" s="771"/>
      <c r="C39" s="771"/>
      <c r="D39" s="465" t="s">
        <v>125</v>
      </c>
      <c r="E39" s="766"/>
      <c r="F39" s="766"/>
      <c r="G39" s="813" t="s">
        <v>223</v>
      </c>
      <c r="H39" s="813"/>
      <c r="I39" s="813"/>
      <c r="J39" s="813"/>
      <c r="K39" s="813"/>
      <c r="L39" s="813"/>
      <c r="M39" s="813"/>
      <c r="N39" s="448">
        <f>M39</f>
        <v>0</v>
      </c>
      <c r="O39" s="156"/>
      <c r="P39" s="782"/>
      <c r="Q39" s="783"/>
      <c r="R39" s="783"/>
      <c r="S39" s="783"/>
      <c r="T39" s="783"/>
      <c r="U39" s="784"/>
      <c r="V39" s="469">
        <v>0</v>
      </c>
      <c r="W39" s="112"/>
      <c r="CN39" s="408" t="s">
        <v>413</v>
      </c>
    </row>
    <row r="40" spans="1:92" ht="15" customHeight="1" thickBot="1" thickTop="1">
      <c r="A40" s="770" t="s">
        <v>487</v>
      </c>
      <c r="B40" s="771"/>
      <c r="C40" s="771"/>
      <c r="D40" s="465" t="s">
        <v>125</v>
      </c>
      <c r="E40" s="766"/>
      <c r="F40" s="766"/>
      <c r="G40" s="726" t="s">
        <v>647</v>
      </c>
      <c r="H40" s="726"/>
      <c r="I40" s="726"/>
      <c r="J40" s="726"/>
      <c r="K40" s="726"/>
      <c r="L40" s="726"/>
      <c r="M40" s="726"/>
      <c r="N40" s="797"/>
      <c r="O40" s="798"/>
      <c r="P40" s="756" t="s">
        <v>474</v>
      </c>
      <c r="Q40" s="757"/>
      <c r="R40" s="757"/>
      <c r="S40" s="757"/>
      <c r="T40" s="757"/>
      <c r="U40" s="758"/>
      <c r="V40" s="387">
        <v>0</v>
      </c>
      <c r="W40" s="112"/>
      <c r="CN40" s="408" t="s">
        <v>414</v>
      </c>
    </row>
    <row r="41" spans="1:92" ht="15" customHeight="1" thickBot="1" thickTop="1">
      <c r="A41" s="770" t="s">
        <v>131</v>
      </c>
      <c r="B41" s="771"/>
      <c r="C41" s="771"/>
      <c r="D41" s="465" t="s">
        <v>125</v>
      </c>
      <c r="E41" s="766"/>
      <c r="F41" s="766"/>
      <c r="G41" s="726" t="s">
        <v>648</v>
      </c>
      <c r="H41" s="726"/>
      <c r="I41" s="726"/>
      <c r="J41" s="726"/>
      <c r="K41" s="726"/>
      <c r="L41" s="726"/>
      <c r="M41" s="726"/>
      <c r="N41" s="799"/>
      <c r="O41" s="800"/>
      <c r="P41" s="756" t="s">
        <v>670</v>
      </c>
      <c r="Q41" s="757"/>
      <c r="R41" s="757"/>
      <c r="S41" s="757"/>
      <c r="T41" s="757"/>
      <c r="U41" s="758"/>
      <c r="V41" s="387">
        <v>0</v>
      </c>
      <c r="W41" s="112"/>
      <c r="CN41" s="408" t="s">
        <v>415</v>
      </c>
    </row>
    <row r="42" spans="1:92" ht="15" customHeight="1" thickBot="1" thickTop="1">
      <c r="A42" s="770" t="s">
        <v>130</v>
      </c>
      <c r="B42" s="771"/>
      <c r="C42" s="771"/>
      <c r="D42" s="465" t="s">
        <v>125</v>
      </c>
      <c r="E42" s="766"/>
      <c r="F42" s="766"/>
      <c r="G42" s="726" t="s">
        <v>222</v>
      </c>
      <c r="H42" s="726"/>
      <c r="I42" s="726"/>
      <c r="J42" s="726"/>
      <c r="K42" s="726"/>
      <c r="L42" s="726"/>
      <c r="M42" s="726"/>
      <c r="N42" s="739">
        <f>N40+N41</f>
        <v>0</v>
      </c>
      <c r="O42" s="740"/>
      <c r="P42" s="756" t="s">
        <v>209</v>
      </c>
      <c r="Q42" s="757"/>
      <c r="R42" s="757"/>
      <c r="S42" s="757"/>
      <c r="T42" s="757"/>
      <c r="U42" s="758"/>
      <c r="V42" s="387"/>
      <c r="W42" s="112"/>
      <c r="X42" s="3">
        <f>+'Salary Details'!Z41</f>
        <v>0</v>
      </c>
      <c r="CN42" s="408" t="s">
        <v>416</v>
      </c>
    </row>
    <row r="43" spans="1:92" ht="15" customHeight="1" thickBot="1" thickTop="1">
      <c r="A43" s="770" t="s">
        <v>385</v>
      </c>
      <c r="B43" s="771"/>
      <c r="C43" s="771"/>
      <c r="D43" s="465" t="s">
        <v>125</v>
      </c>
      <c r="E43" s="766"/>
      <c r="F43" s="767"/>
      <c r="G43" s="110"/>
      <c r="P43" s="756" t="s">
        <v>61</v>
      </c>
      <c r="Q43" s="757"/>
      <c r="R43" s="757"/>
      <c r="S43" s="757"/>
      <c r="T43" s="757"/>
      <c r="U43" s="758"/>
      <c r="V43" s="387">
        <v>0</v>
      </c>
      <c r="W43" s="112"/>
      <c r="CN43" s="408" t="s">
        <v>417</v>
      </c>
    </row>
    <row r="44" spans="1:92" ht="16.5" thickBot="1" thickTop="1">
      <c r="A44" s="10"/>
      <c r="B44" s="10"/>
      <c r="C44" s="10"/>
      <c r="D44" s="10"/>
      <c r="E44" s="447"/>
      <c r="F44" s="447"/>
      <c r="G44" s="775" t="s">
        <v>437</v>
      </c>
      <c r="H44" s="775"/>
      <c r="I44" s="775"/>
      <c r="J44" s="775"/>
      <c r="K44" s="775"/>
      <c r="L44" s="775"/>
      <c r="M44" s="775"/>
      <c r="N44" s="760" t="s">
        <v>212</v>
      </c>
      <c r="O44" s="761"/>
      <c r="P44" s="756" t="s">
        <v>173</v>
      </c>
      <c r="Q44" s="757"/>
      <c r="R44" s="757"/>
      <c r="S44" s="757"/>
      <c r="T44" s="757"/>
      <c r="U44" s="758"/>
      <c r="V44" s="467">
        <f>'LIC PLI NSC, Tution Fees'!N46</f>
        <v>0</v>
      </c>
      <c r="W44" s="10"/>
      <c r="CN44" s="408" t="s">
        <v>418</v>
      </c>
    </row>
    <row r="45" spans="1:92" ht="16.5" thickBot="1" thickTop="1">
      <c r="A45" s="443" t="s">
        <v>357</v>
      </c>
      <c r="B45" s="444"/>
      <c r="C45" s="444"/>
      <c r="D45" s="466"/>
      <c r="E45" s="766"/>
      <c r="F45" s="766"/>
      <c r="G45" s="814" t="s">
        <v>438</v>
      </c>
      <c r="H45" s="814"/>
      <c r="I45" s="814"/>
      <c r="J45" s="814"/>
      <c r="K45" s="814"/>
      <c r="L45" s="759" t="s">
        <v>609</v>
      </c>
      <c r="M45" s="759"/>
      <c r="N45" s="764" t="s">
        <v>122</v>
      </c>
      <c r="O45" s="765"/>
      <c r="P45" s="756" t="s">
        <v>573</v>
      </c>
      <c r="Q45" s="757"/>
      <c r="R45" s="757"/>
      <c r="S45" s="757"/>
      <c r="T45" s="757"/>
      <c r="U45" s="758"/>
      <c r="V45" s="387">
        <v>0</v>
      </c>
      <c r="W45" s="10"/>
      <c r="CN45" s="408" t="s">
        <v>419</v>
      </c>
    </row>
    <row r="46" spans="1:92" ht="13.5" thickTop="1">
      <c r="A46" s="10"/>
      <c r="B46" s="10"/>
      <c r="C46" s="10"/>
      <c r="D46" s="10"/>
      <c r="E46" s="10"/>
      <c r="F46" s="10"/>
      <c r="G46" s="726" t="s">
        <v>438</v>
      </c>
      <c r="H46" s="726"/>
      <c r="I46" s="726"/>
      <c r="J46" s="726"/>
      <c r="K46" s="726"/>
      <c r="L46" s="727" t="str">
        <f>IF(N45=("Year"),"Amount.","From  3/2014")</f>
        <v>From  3/2014</v>
      </c>
      <c r="M46" s="727"/>
      <c r="N46" s="663"/>
      <c r="O46" s="664"/>
      <c r="P46" s="756" t="s">
        <v>226</v>
      </c>
      <c r="Q46" s="757"/>
      <c r="R46" s="757"/>
      <c r="S46" s="757"/>
      <c r="T46" s="757"/>
      <c r="U46" s="758"/>
      <c r="V46" s="467">
        <f>'LIC PLI NSC, Tution Fees'!N26</f>
        <v>0</v>
      </c>
      <c r="W46" s="10"/>
      <c r="CN46" s="408" t="s">
        <v>420</v>
      </c>
    </row>
    <row r="47" spans="7:92" ht="12.75">
      <c r="G47" s="726" t="s">
        <v>373</v>
      </c>
      <c r="H47" s="726"/>
      <c r="I47" s="726"/>
      <c r="J47" s="726"/>
      <c r="K47" s="726"/>
      <c r="L47" s="727" t="s">
        <v>374</v>
      </c>
      <c r="M47" s="727"/>
      <c r="N47" s="667" t="s">
        <v>372</v>
      </c>
      <c r="O47" s="668"/>
      <c r="P47" s="756" t="s">
        <v>473</v>
      </c>
      <c r="Q47" s="757"/>
      <c r="R47" s="757"/>
      <c r="S47" s="757"/>
      <c r="T47" s="757"/>
      <c r="U47" s="758"/>
      <c r="V47" s="387"/>
      <c r="W47" s="10"/>
      <c r="CN47" s="408" t="s">
        <v>421</v>
      </c>
    </row>
    <row r="48" spans="7:92" ht="12.75">
      <c r="G48" s="10"/>
      <c r="P48" s="756" t="s">
        <v>481</v>
      </c>
      <c r="Q48" s="757"/>
      <c r="R48" s="757"/>
      <c r="S48" s="757"/>
      <c r="T48" s="757"/>
      <c r="U48" s="758"/>
      <c r="V48" s="467">
        <f>'LIC PLI NSC, Tution Fees'!N35</f>
        <v>0</v>
      </c>
      <c r="W48" s="10"/>
      <c r="CN48" s="408" t="s">
        <v>422</v>
      </c>
    </row>
    <row r="49" spans="7:92" ht="15">
      <c r="G49" s="775" t="s">
        <v>439</v>
      </c>
      <c r="H49" s="775"/>
      <c r="I49" s="775"/>
      <c r="J49" s="775"/>
      <c r="K49" s="775"/>
      <c r="L49" s="775"/>
      <c r="M49" s="775"/>
      <c r="N49" s="801" t="s">
        <v>480</v>
      </c>
      <c r="O49" s="801"/>
      <c r="P49" s="756" t="s">
        <v>604</v>
      </c>
      <c r="Q49" s="757"/>
      <c r="R49" s="757"/>
      <c r="S49" s="757"/>
      <c r="T49" s="757"/>
      <c r="U49" s="758"/>
      <c r="V49" s="467">
        <f>'LIC PLI NSC, Tution Fees'!N15</f>
        <v>0</v>
      </c>
      <c r="W49" s="10"/>
      <c r="CN49" s="408" t="s">
        <v>423</v>
      </c>
    </row>
    <row r="50" spans="7:92" ht="14.25">
      <c r="G50" s="726" t="s">
        <v>434</v>
      </c>
      <c r="H50" s="726"/>
      <c r="I50" s="726"/>
      <c r="J50" s="726"/>
      <c r="K50" s="726"/>
      <c r="L50" s="741" t="s">
        <v>609</v>
      </c>
      <c r="M50" s="741"/>
      <c r="N50" s="736" t="str">
        <f>IF(N49=("TWAD"),"Month","Year")</f>
        <v>Month</v>
      </c>
      <c r="O50" s="736"/>
      <c r="P50" s="803" t="s">
        <v>628</v>
      </c>
      <c r="Q50" s="804"/>
      <c r="R50" s="804"/>
      <c r="S50" s="804"/>
      <c r="T50" s="804"/>
      <c r="U50" s="804"/>
      <c r="V50" s="805"/>
      <c r="CN50" s="408" t="s">
        <v>424</v>
      </c>
    </row>
    <row r="51" spans="7:92" ht="12.75">
      <c r="G51" s="726" t="s">
        <v>198</v>
      </c>
      <c r="H51" s="726"/>
      <c r="I51" s="726"/>
      <c r="J51" s="726"/>
      <c r="K51" s="726"/>
      <c r="L51" s="727" t="str">
        <f>IF(N50=("Year"),"Rs.","From 3/2014")</f>
        <v>From 3/2014</v>
      </c>
      <c r="M51" s="727"/>
      <c r="N51" s="802"/>
      <c r="O51" s="802"/>
      <c r="P51" s="756" t="s">
        <v>630</v>
      </c>
      <c r="Q51" s="757"/>
      <c r="R51" s="757"/>
      <c r="S51" s="757"/>
      <c r="T51" s="757"/>
      <c r="U51" s="758"/>
      <c r="V51" s="386"/>
      <c r="X51" s="3">
        <f>+V51/2</f>
        <v>0</v>
      </c>
      <c r="CN51" s="408" t="s">
        <v>425</v>
      </c>
    </row>
    <row r="52" ht="13.5" thickBot="1">
      <c r="CN52" s="408" t="s">
        <v>426</v>
      </c>
    </row>
    <row r="53" spans="1:92" ht="18.75" customHeight="1" thickBot="1">
      <c r="A53" s="10"/>
      <c r="B53" s="10"/>
      <c r="G53" s="722"/>
      <c r="H53" s="723"/>
      <c r="I53" s="723"/>
      <c r="J53" s="723"/>
      <c r="K53" s="723"/>
      <c r="L53" s="723"/>
      <c r="M53" s="723"/>
      <c r="N53" s="724"/>
      <c r="O53" s="725"/>
      <c r="P53" s="577" t="s">
        <v>605</v>
      </c>
      <c r="Q53" s="577"/>
      <c r="R53" s="720"/>
      <c r="S53" s="720"/>
      <c r="T53" s="720"/>
      <c r="U53" s="720"/>
      <c r="V53" s="224"/>
      <c r="CN53" s="408" t="s">
        <v>427</v>
      </c>
    </row>
    <row r="54" spans="1:92" ht="19.5" thickBot="1">
      <c r="A54" s="10"/>
      <c r="B54" s="10"/>
      <c r="G54" s="722"/>
      <c r="H54" s="723"/>
      <c r="I54" s="723"/>
      <c r="J54" s="723"/>
      <c r="K54" s="723"/>
      <c r="L54" s="723"/>
      <c r="M54" s="723"/>
      <c r="N54" s="724"/>
      <c r="O54" s="725"/>
      <c r="P54" s="721" t="s">
        <v>608</v>
      </c>
      <c r="Q54" s="721"/>
      <c r="R54" s="721"/>
      <c r="S54" s="721"/>
      <c r="T54" s="721"/>
      <c r="U54" s="721"/>
      <c r="V54" s="721"/>
      <c r="CN54" s="408" t="s">
        <v>428</v>
      </c>
    </row>
    <row r="55" spans="1:92" ht="12.75">
      <c r="A55" s="10"/>
      <c r="B55" s="10"/>
      <c r="G55" s="726" t="s">
        <v>202</v>
      </c>
      <c r="H55" s="726"/>
      <c r="I55" s="726"/>
      <c r="J55" s="726"/>
      <c r="K55" s="726"/>
      <c r="L55" s="726"/>
      <c r="M55" s="726"/>
      <c r="N55" s="733"/>
      <c r="O55" s="733"/>
      <c r="P55" s="721"/>
      <c r="Q55" s="721"/>
      <c r="R55" s="721"/>
      <c r="S55" s="721"/>
      <c r="T55" s="721"/>
      <c r="U55" s="721"/>
      <c r="V55" s="721"/>
      <c r="CN55" s="408" t="s">
        <v>429</v>
      </c>
    </row>
    <row r="56" spans="1:92" ht="12.75">
      <c r="A56" s="10"/>
      <c r="B56" s="10"/>
      <c r="G56" s="726" t="s">
        <v>471</v>
      </c>
      <c r="H56" s="726" t="s">
        <v>471</v>
      </c>
      <c r="I56" s="726"/>
      <c r="J56" s="726"/>
      <c r="K56" s="726"/>
      <c r="L56" s="726">
        <v>0</v>
      </c>
      <c r="M56" s="726"/>
      <c r="N56" s="733"/>
      <c r="O56" s="733"/>
      <c r="P56" s="720"/>
      <c r="Q56" s="720"/>
      <c r="R56" s="720"/>
      <c r="S56" s="720"/>
      <c r="T56" s="720"/>
      <c r="U56" s="720"/>
      <c r="V56" s="224"/>
      <c r="CN56" s="408" t="s">
        <v>430</v>
      </c>
    </row>
    <row r="57" spans="1:92" ht="12.75">
      <c r="A57" s="10"/>
      <c r="B57" s="10"/>
      <c r="G57" s="726" t="s">
        <v>617</v>
      </c>
      <c r="H57" s="726" t="s">
        <v>617</v>
      </c>
      <c r="I57" s="726"/>
      <c r="J57" s="726"/>
      <c r="K57" s="726"/>
      <c r="L57" s="726">
        <v>0</v>
      </c>
      <c r="M57" s="726"/>
      <c r="N57" s="733"/>
      <c r="O57" s="733"/>
      <c r="P57" s="720"/>
      <c r="Q57" s="720"/>
      <c r="R57" s="720"/>
      <c r="S57" s="720"/>
      <c r="T57" s="720"/>
      <c r="U57" s="720"/>
      <c r="V57" s="224">
        <v>0</v>
      </c>
      <c r="CN57" s="408" t="s">
        <v>420</v>
      </c>
    </row>
    <row r="58" spans="1:92" ht="12.75">
      <c r="A58" s="10"/>
      <c r="B58" s="10"/>
      <c r="G58" s="726" t="s">
        <v>470</v>
      </c>
      <c r="H58" s="726" t="s">
        <v>470</v>
      </c>
      <c r="I58" s="726"/>
      <c r="J58" s="726"/>
      <c r="K58" s="726"/>
      <c r="L58" s="726"/>
      <c r="M58" s="726"/>
      <c r="N58" s="733" t="s">
        <v>152</v>
      </c>
      <c r="O58" s="733"/>
      <c r="P58" s="720">
        <v>0</v>
      </c>
      <c r="Q58" s="720"/>
      <c r="R58" s="720"/>
      <c r="S58" s="720"/>
      <c r="T58" s="720"/>
      <c r="U58" s="720"/>
      <c r="V58" s="224">
        <v>0</v>
      </c>
      <c r="CN58" s="408" t="s">
        <v>421</v>
      </c>
    </row>
    <row r="59" spans="1:92" ht="15" customHeight="1">
      <c r="A59" s="10"/>
      <c r="B59" s="10"/>
      <c r="G59" s="726" t="s">
        <v>495</v>
      </c>
      <c r="H59" s="726" t="s">
        <v>495</v>
      </c>
      <c r="I59" s="726"/>
      <c r="J59" s="726"/>
      <c r="K59" s="726"/>
      <c r="L59" s="726"/>
      <c r="M59" s="726"/>
      <c r="N59" s="733"/>
      <c r="O59" s="733"/>
      <c r="P59" s="720"/>
      <c r="Q59" s="720"/>
      <c r="R59" s="720"/>
      <c r="S59" s="720"/>
      <c r="T59" s="720"/>
      <c r="U59" s="720"/>
      <c r="V59" s="224">
        <v>0</v>
      </c>
      <c r="CN59" s="408" t="s">
        <v>422</v>
      </c>
    </row>
    <row r="60" spans="1:92" ht="12.75">
      <c r="A60" s="10"/>
      <c r="B60" s="10"/>
      <c r="G60" s="726" t="s">
        <v>568</v>
      </c>
      <c r="H60" s="726" t="s">
        <v>568</v>
      </c>
      <c r="I60" s="726"/>
      <c r="J60" s="726"/>
      <c r="K60" s="726"/>
      <c r="L60" s="726">
        <v>0</v>
      </c>
      <c r="M60" s="726"/>
      <c r="N60" s="733"/>
      <c r="O60" s="733"/>
      <c r="P60" s="812"/>
      <c r="Q60" s="720"/>
      <c r="R60" s="720">
        <f>SUM(R55:S59)</f>
        <v>0</v>
      </c>
      <c r="S60" s="720"/>
      <c r="T60" s="720"/>
      <c r="U60" s="720"/>
      <c r="V60" s="224">
        <f>SUM(V55:V59)</f>
        <v>0</v>
      </c>
      <c r="CN60" s="408" t="s">
        <v>423</v>
      </c>
    </row>
    <row r="61" spans="1:92" ht="12.75">
      <c r="A61" s="609"/>
      <c r="B61" s="609"/>
      <c r="C61" s="8"/>
      <c r="D61" s="8"/>
      <c r="E61" s="8"/>
      <c r="F61" s="8"/>
      <c r="G61" s="726" t="s">
        <v>634</v>
      </c>
      <c r="H61" s="726" t="s">
        <v>634</v>
      </c>
      <c r="I61" s="726"/>
      <c r="J61" s="726"/>
      <c r="K61" s="726"/>
      <c r="L61" s="726">
        <v>0</v>
      </c>
      <c r="M61" s="726"/>
      <c r="N61" s="733"/>
      <c r="O61" s="733"/>
      <c r="P61" s="808">
        <f>ROUND(N28/31,0)</f>
        <v>0</v>
      </c>
      <c r="Q61" s="809"/>
      <c r="R61" s="806">
        <f>SUM(R56:S60)</f>
        <v>0</v>
      </c>
      <c r="S61" s="806"/>
      <c r="T61" s="810"/>
      <c r="U61" s="810"/>
      <c r="V61" s="610"/>
      <c r="W61" s="452"/>
      <c r="CN61" s="408" t="s">
        <v>424</v>
      </c>
    </row>
    <row r="62" spans="1:92" ht="12.75">
      <c r="A62" s="10"/>
      <c r="B62" s="10"/>
      <c r="N62" s="811"/>
      <c r="O62" s="811"/>
      <c r="P62" s="807"/>
      <c r="Q62" s="807"/>
      <c r="R62" s="807">
        <f>SUM(R57:S61)</f>
        <v>0</v>
      </c>
      <c r="S62" s="807"/>
      <c r="T62" s="720"/>
      <c r="U62" s="720"/>
      <c r="V62" s="453"/>
      <c r="W62" s="5"/>
      <c r="CN62" s="408" t="s">
        <v>425</v>
      </c>
    </row>
    <row r="63" spans="1:92" ht="12.75">
      <c r="A63" s="10"/>
      <c r="B63" s="10"/>
      <c r="P63" s="807"/>
      <c r="Q63" s="807"/>
      <c r="R63" s="807">
        <f>SUM(R58:S62)</f>
        <v>0</v>
      </c>
      <c r="S63" s="807"/>
      <c r="T63" s="720"/>
      <c r="U63" s="720"/>
      <c r="V63" s="453"/>
      <c r="W63" s="5"/>
      <c r="CN63" s="408" t="s">
        <v>426</v>
      </c>
    </row>
    <row r="64" spans="1:92" ht="12.75">
      <c r="A64" s="10"/>
      <c r="B64" s="10"/>
      <c r="CN64" s="408" t="s">
        <v>427</v>
      </c>
    </row>
    <row r="65" spans="1:92" ht="12.75">
      <c r="A65" s="10"/>
      <c r="B65" s="10"/>
      <c r="CN65" s="408" t="s">
        <v>428</v>
      </c>
    </row>
    <row r="66" spans="1:92" ht="12.75">
      <c r="A66" s="10"/>
      <c r="B66" s="10"/>
      <c r="CN66" s="408" t="s">
        <v>429</v>
      </c>
    </row>
    <row r="67" spans="1:92" ht="12.75">
      <c r="A67" s="10"/>
      <c r="B67" s="10"/>
      <c r="CN67" s="408" t="s">
        <v>430</v>
      </c>
    </row>
    <row r="68" spans="1:95" ht="12.75">
      <c r="A68" s="10"/>
      <c r="B68" s="10"/>
      <c r="CN68" s="647" t="s">
        <v>686</v>
      </c>
      <c r="CO68" s="477"/>
      <c r="CP68" s="477"/>
      <c r="CQ68" s="477"/>
    </row>
    <row r="69" spans="1:95" ht="12.75">
      <c r="A69" s="10"/>
      <c r="B69" s="10"/>
      <c r="CN69" s="647" t="s">
        <v>687</v>
      </c>
      <c r="CO69" s="477"/>
      <c r="CP69" s="477"/>
      <c r="CQ69" s="477"/>
    </row>
    <row r="70" spans="1:95" ht="12.75">
      <c r="A70" s="10"/>
      <c r="B70" s="10"/>
      <c r="CN70" s="408">
        <f>O13</f>
        <v>0</v>
      </c>
      <c r="CO70" s="477"/>
      <c r="CP70" s="477"/>
      <c r="CQ70" s="477"/>
    </row>
    <row r="71" spans="1:95" ht="12.75">
      <c r="A71" s="10"/>
      <c r="B71" s="10"/>
      <c r="C71" s="140">
        <f>ROUND(CHOOSE('I T IN PUT DATA'!$C$19+1,A1,F29,F30,F30,F20,F21,F22,F23,F24,F25,F26,F27,F28)*'I T IN PUT DATA'!$C$20/30,0)</f>
        <v>0</v>
      </c>
      <c r="D71" s="140">
        <f>ROUND(CHOOSE('I T IN PUT DATA'!$C$19+1,0,G29,G30,G30,G20,G21,G22,G23,G24,G25,G26,G27,G28)*'I T IN PUT DATA'!$C$20/30,0)</f>
        <v>0</v>
      </c>
      <c r="E71" s="140">
        <f>ROUND(CHOOSE('I T IN PUT DATA'!$C$19+1,D1,E29,E30,E30,E20,E21,E22,E23,E24,E25,E26,E27,E28)*'I T IN PUT DATA'!$C$20/30,0)</f>
        <v>0</v>
      </c>
      <c r="F71" s="140">
        <f>ROUND(CHOOSE('I T IN PUT DATA'!$C$19+1,E1,#REF!,#REF!,#REF!,#REF!,#REF!,#REF!,#REF!,#REF!,#REF!,#REF!,#REF!,#REF!)*'I T IN PUT DATA'!$C$20/30,0)</f>
        <v>0</v>
      </c>
      <c r="G71" s="140">
        <f>ROUND(CHOOSE('I T IN PUT DATA'!$C$19+1,F1,#REF!,#REF!,#REF!,#REF!,#REF!,#REF!,#REF!,#REF!,#REF!,#REF!,#REF!,#REF!)*'I T IN PUT DATA'!$C$20/30,0)</f>
        <v>0</v>
      </c>
      <c r="CN71" s="408">
        <f>O14</f>
        <v>0</v>
      </c>
      <c r="CO71" s="477"/>
      <c r="CP71" s="477"/>
      <c r="CQ71" s="477"/>
    </row>
    <row r="72" spans="1:95" ht="12.75">
      <c r="A72" s="10"/>
      <c r="B72" s="10"/>
      <c r="C72" s="140"/>
      <c r="D72" s="140"/>
      <c r="E72" s="140"/>
      <c r="F72" s="140"/>
      <c r="G72" s="140"/>
      <c r="CN72" s="408" t="str">
        <f>O11</f>
        <v> </v>
      </c>
      <c r="CO72" s="477"/>
      <c r="CP72" s="477"/>
      <c r="CQ72" s="477"/>
    </row>
    <row r="73" spans="1:95" ht="12.75">
      <c r="A73" s="10"/>
      <c r="B73" s="10"/>
      <c r="CN73" s="408" t="str">
        <f>O11</f>
        <v> </v>
      </c>
      <c r="CO73" s="477"/>
      <c r="CP73" s="477"/>
      <c r="CQ73" s="477"/>
    </row>
    <row r="74" spans="1:95" ht="12.75">
      <c r="A74" s="10"/>
      <c r="B74" s="10"/>
      <c r="CN74" s="647" t="s">
        <v>685</v>
      </c>
      <c r="CO74" s="477"/>
      <c r="CP74" s="477"/>
      <c r="CQ74" s="477"/>
    </row>
    <row r="75" spans="1:95" ht="12.75">
      <c r="A75" s="10"/>
      <c r="B75" s="10"/>
      <c r="CN75" s="67"/>
      <c r="CO75" s="477"/>
      <c r="CP75" s="477"/>
      <c r="CQ75" s="477"/>
    </row>
    <row r="76" spans="1:95" ht="12.75">
      <c r="A76" s="10"/>
      <c r="B76" s="10"/>
      <c r="CN76" s="67"/>
      <c r="CO76" s="477"/>
      <c r="CP76" s="477"/>
      <c r="CQ76" s="477"/>
    </row>
    <row r="77" spans="1:95" ht="12.75">
      <c r="A77" s="10"/>
      <c r="B77" s="10"/>
      <c r="CN77" s="67"/>
      <c r="CO77" s="477"/>
      <c r="CP77" s="477"/>
      <c r="CQ77" s="477"/>
    </row>
    <row r="78" spans="1:95" ht="12.75">
      <c r="A78" s="10"/>
      <c r="B78" s="10"/>
      <c r="CN78" s="67"/>
      <c r="CO78" s="477"/>
      <c r="CP78" s="477"/>
      <c r="CQ78" s="477"/>
    </row>
    <row r="79" spans="1:95" ht="12.75">
      <c r="A79" s="10"/>
      <c r="B79" s="10"/>
      <c r="CN79" s="477"/>
      <c r="CO79" s="477"/>
      <c r="CP79" s="477"/>
      <c r="CQ79" s="477"/>
    </row>
    <row r="80" spans="1:95" ht="12.75">
      <c r="A80" s="10"/>
      <c r="B80" s="10"/>
      <c r="CN80" s="477"/>
      <c r="CO80" s="477"/>
      <c r="CP80" s="477"/>
      <c r="CQ80" s="477"/>
    </row>
    <row r="81" spans="1:95" ht="12.75">
      <c r="A81" s="10"/>
      <c r="B81" s="10"/>
      <c r="CN81" s="477"/>
      <c r="CO81" s="477"/>
      <c r="CP81" s="477"/>
      <c r="CQ81" s="477"/>
    </row>
    <row r="82" spans="92:95" ht="12.75">
      <c r="CN82" s="477"/>
      <c r="CO82" s="477"/>
      <c r="CP82" s="477"/>
      <c r="CQ82" s="477"/>
    </row>
    <row r="83" spans="92:95" ht="12.75">
      <c r="CN83" s="477"/>
      <c r="CO83" s="477"/>
      <c r="CP83" s="477"/>
      <c r="CQ83" s="477"/>
    </row>
    <row r="84" spans="92:95" ht="12.75">
      <c r="CN84" s="477"/>
      <c r="CO84" s="477"/>
      <c r="CP84" s="477"/>
      <c r="CQ84" s="477"/>
    </row>
    <row r="85" ht="12.75"/>
    <row r="86" ht="12.75"/>
    <row r="87" ht="12.75"/>
    <row r="88" ht="12.75"/>
    <row r="89" ht="12.75"/>
    <row r="90" ht="12.75"/>
    <row r="91" spans="1:2" ht="12.75">
      <c r="A91" s="10"/>
      <c r="B91" s="10"/>
    </row>
    <row r="92" spans="1:2" ht="12.75">
      <c r="A92" s="10"/>
      <c r="B92" s="10"/>
    </row>
    <row r="93" spans="1:2" ht="12.75">
      <c r="A93" s="10"/>
      <c r="B93" s="10"/>
    </row>
    <row r="94" spans="1:2" ht="12.75">
      <c r="A94" s="10"/>
      <c r="B94" s="10"/>
    </row>
    <row r="95" spans="1:2" ht="12.75">
      <c r="A95" s="10"/>
      <c r="B95" s="10"/>
    </row>
    <row r="96" spans="1:2" ht="12.75">
      <c r="A96" s="10"/>
      <c r="B96" s="10"/>
    </row>
    <row r="97" spans="1:2" ht="12.75">
      <c r="A97" s="10"/>
      <c r="B97" s="10"/>
    </row>
    <row r="98" spans="1:2" ht="12.75">
      <c r="A98" s="10"/>
      <c r="B98" s="10"/>
    </row>
    <row r="99" spans="1:2" ht="12.75">
      <c r="A99" s="10"/>
      <c r="B99" s="10"/>
    </row>
    <row r="100" spans="1:2" ht="12.75">
      <c r="A100" s="10"/>
      <c r="B100" s="10"/>
    </row>
    <row r="101" spans="1:2" ht="12.75">
      <c r="A101" s="10"/>
      <c r="B101" s="10"/>
    </row>
    <row r="102" spans="1:2" ht="12.75">
      <c r="A102" s="10"/>
      <c r="B102" s="10"/>
    </row>
    <row r="103" spans="1:2" ht="12.75">
      <c r="A103" s="10"/>
      <c r="B103" s="10"/>
    </row>
    <row r="104" spans="1:2" ht="12.75">
      <c r="A104" s="10"/>
      <c r="B104" s="10"/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spans="3:17" ht="12.75">
      <c r="C173" s="23"/>
      <c r="D173" s="23"/>
      <c r="P173" s="23"/>
      <c r="Q173" s="23"/>
    </row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</sheetData>
  <sheetProtection password="CF8B" sheet="1"/>
  <mergeCells count="175">
    <mergeCell ref="G37:M37"/>
    <mergeCell ref="G39:M39"/>
    <mergeCell ref="G40:M40"/>
    <mergeCell ref="G57:M57"/>
    <mergeCell ref="G45:K45"/>
    <mergeCell ref="G61:M61"/>
    <mergeCell ref="G60:M60"/>
    <mergeCell ref="G59:M59"/>
    <mergeCell ref="G58:M58"/>
    <mergeCell ref="G46:K46"/>
    <mergeCell ref="P48:U48"/>
    <mergeCell ref="N46:O46"/>
    <mergeCell ref="G56:M56"/>
    <mergeCell ref="P58:Q58"/>
    <mergeCell ref="P60:Q60"/>
    <mergeCell ref="P62:S62"/>
    <mergeCell ref="G47:K47"/>
    <mergeCell ref="G49:M49"/>
    <mergeCell ref="G50:K50"/>
    <mergeCell ref="P49:U49"/>
    <mergeCell ref="T63:U63"/>
    <mergeCell ref="T61:U61"/>
    <mergeCell ref="T62:U62"/>
    <mergeCell ref="T59:U59"/>
    <mergeCell ref="P59:Q59"/>
    <mergeCell ref="N62:O62"/>
    <mergeCell ref="R59:S59"/>
    <mergeCell ref="T60:U60"/>
    <mergeCell ref="N42:O42"/>
    <mergeCell ref="R61:S61"/>
    <mergeCell ref="N59:O59"/>
    <mergeCell ref="N61:O61"/>
    <mergeCell ref="P63:S63"/>
    <mergeCell ref="R56:S56"/>
    <mergeCell ref="N57:O57"/>
    <mergeCell ref="N58:O58"/>
    <mergeCell ref="P51:U51"/>
    <mergeCell ref="P61:Q61"/>
    <mergeCell ref="P47:U47"/>
    <mergeCell ref="N49:O49"/>
    <mergeCell ref="T58:U58"/>
    <mergeCell ref="N51:O51"/>
    <mergeCell ref="N56:O56"/>
    <mergeCell ref="R57:S57"/>
    <mergeCell ref="R58:S58"/>
    <mergeCell ref="T57:U57"/>
    <mergeCell ref="N55:O55"/>
    <mergeCell ref="P50:V50"/>
    <mergeCell ref="P43:U43"/>
    <mergeCell ref="N47:O47"/>
    <mergeCell ref="P46:U46"/>
    <mergeCell ref="P44:U44"/>
    <mergeCell ref="P45:U45"/>
    <mergeCell ref="P40:U40"/>
    <mergeCell ref="P41:U41"/>
    <mergeCell ref="P42:U42"/>
    <mergeCell ref="N40:O40"/>
    <mergeCell ref="N41:O41"/>
    <mergeCell ref="W17:W18"/>
    <mergeCell ref="Q17:Q18"/>
    <mergeCell ref="P17:P18"/>
    <mergeCell ref="U17:U18"/>
    <mergeCell ref="T17:T18"/>
    <mergeCell ref="S17:S18"/>
    <mergeCell ref="R17:R18"/>
    <mergeCell ref="V17:V18"/>
    <mergeCell ref="P39:U39"/>
    <mergeCell ref="P35:U35"/>
    <mergeCell ref="P36:U36"/>
    <mergeCell ref="P37:U37"/>
    <mergeCell ref="P38:U38"/>
    <mergeCell ref="P34:V34"/>
    <mergeCell ref="P16:U16"/>
    <mergeCell ref="J17:J18"/>
    <mergeCell ref="K17:K18"/>
    <mergeCell ref="L17:L18"/>
    <mergeCell ref="N17:N18"/>
    <mergeCell ref="O17:O18"/>
    <mergeCell ref="M17:M18"/>
    <mergeCell ref="B35:C35"/>
    <mergeCell ref="E35:F35"/>
    <mergeCell ref="A36:C36"/>
    <mergeCell ref="A37:C37"/>
    <mergeCell ref="L47:M47"/>
    <mergeCell ref="E45:F45"/>
    <mergeCell ref="A43:C43"/>
    <mergeCell ref="E42:F42"/>
    <mergeCell ref="E43:F43"/>
    <mergeCell ref="G44:M44"/>
    <mergeCell ref="A41:C41"/>
    <mergeCell ref="A42:C42"/>
    <mergeCell ref="G41:M41"/>
    <mergeCell ref="G42:M42"/>
    <mergeCell ref="E27:F27"/>
    <mergeCell ref="E30:F30"/>
    <mergeCell ref="E40:F40"/>
    <mergeCell ref="A28:B28"/>
    <mergeCell ref="A29:B29"/>
    <mergeCell ref="A30:B30"/>
    <mergeCell ref="N45:O45"/>
    <mergeCell ref="E41:F41"/>
    <mergeCell ref="E37:F37"/>
    <mergeCell ref="E38:F38"/>
    <mergeCell ref="E39:F39"/>
    <mergeCell ref="A34:F34"/>
    <mergeCell ref="A40:C40"/>
    <mergeCell ref="A38:C38"/>
    <mergeCell ref="A39:C39"/>
    <mergeCell ref="E36:F36"/>
    <mergeCell ref="E11:J11"/>
    <mergeCell ref="E20:F20"/>
    <mergeCell ref="E21:F21"/>
    <mergeCell ref="D17:D18"/>
    <mergeCell ref="C16:I16"/>
    <mergeCell ref="G17:G18"/>
    <mergeCell ref="I17:I18"/>
    <mergeCell ref="A17:C18"/>
    <mergeCell ref="A12:D12"/>
    <mergeCell ref="E13:L13"/>
    <mergeCell ref="E28:F28"/>
    <mergeCell ref="E23:F23"/>
    <mergeCell ref="E24:F24"/>
    <mergeCell ref="L45:M45"/>
    <mergeCell ref="L46:M46"/>
    <mergeCell ref="G34:O34"/>
    <mergeCell ref="G35:M35"/>
    <mergeCell ref="G36:M36"/>
    <mergeCell ref="N44:O44"/>
    <mergeCell ref="E29:F29"/>
    <mergeCell ref="A5:J5"/>
    <mergeCell ref="A6:J6"/>
    <mergeCell ref="E7:J7"/>
    <mergeCell ref="E8:J8"/>
    <mergeCell ref="E9:J9"/>
    <mergeCell ref="A15:D15"/>
    <mergeCell ref="E10:J10"/>
    <mergeCell ref="A7:D7"/>
    <mergeCell ref="A11:D11"/>
    <mergeCell ref="E12:L12"/>
    <mergeCell ref="E14:L14"/>
    <mergeCell ref="E17:F18"/>
    <mergeCell ref="E26:F26"/>
    <mergeCell ref="E15:L15"/>
    <mergeCell ref="E19:F19"/>
    <mergeCell ref="H17:H18"/>
    <mergeCell ref="E25:F25"/>
    <mergeCell ref="E22:F22"/>
    <mergeCell ref="N36:O36"/>
    <mergeCell ref="N37:O37"/>
    <mergeCell ref="G55:M55"/>
    <mergeCell ref="A20:B20"/>
    <mergeCell ref="A21:B21"/>
    <mergeCell ref="A22:B22"/>
    <mergeCell ref="A27:B27"/>
    <mergeCell ref="A25:B25"/>
    <mergeCell ref="A26:B26"/>
    <mergeCell ref="L50:M50"/>
    <mergeCell ref="O11:Q11"/>
    <mergeCell ref="R60:S60"/>
    <mergeCell ref="N35:O35"/>
    <mergeCell ref="N60:O60"/>
    <mergeCell ref="R53:S53"/>
    <mergeCell ref="A19:B19"/>
    <mergeCell ref="A23:B23"/>
    <mergeCell ref="A24:B24"/>
    <mergeCell ref="P56:Q56"/>
    <mergeCell ref="N50:O50"/>
    <mergeCell ref="T53:U53"/>
    <mergeCell ref="P54:V55"/>
    <mergeCell ref="P57:Q57"/>
    <mergeCell ref="G54:O54"/>
    <mergeCell ref="G51:K51"/>
    <mergeCell ref="L51:M51"/>
    <mergeCell ref="T56:U56"/>
    <mergeCell ref="G53:O53"/>
  </mergeCells>
  <dataValidations count="27">
    <dataValidation type="whole" operator="greaterThanOrEqual" allowBlank="1" showErrorMessage="1" sqref="V35:V36 V40:V44 V46:V49">
      <formula1>0</formula1>
    </dataValidation>
    <dataValidation type="whole" operator="greaterThanOrEqual" allowBlank="1" showInputMessage="1" showErrorMessage="1" promptTitle="U/s 80 G 100% (or) 50%" prompt="Enter Donation  Amount  and  select  100% (or) 50%&#10;" sqref="L57 L61">
      <formula1>0</formula1>
    </dataValidation>
    <dataValidation type="whole" operator="greaterThanOrEqual" allowBlank="1" showInputMessage="1" showErrorMessage="1" promptTitle="U/s 80 DD Medical Expr." prompt="Enter Medical Expr. for physically handicapped  Amount ( Max. Rs. 50000)&#10;" sqref="L56 L60">
      <formula1>0</formula1>
    </dataValidation>
    <dataValidation type="whole" operator="greaterThanOrEqual" allowBlank="1" showInputMessage="1" showErrorMessage="1" promptTitle="H.B.A  " prompt="1) Select  Yearly  (or)  Monthly&#10;2) Enter the H.B.A Repayment Amount   per Month (or) Per &#10;Year)" sqref="N51">
      <formula1>0</formula1>
    </dataValidation>
    <dataValidation type="whole" operator="greaterThanOrEqual" allowBlank="1" showInputMessage="1" showErrorMessage="1" promptTitle="H.B.A  Interest" prompt="Enter the H.B.A Interest Amount" sqref="N46">
      <formula1>0</formula1>
    </dataValidation>
    <dataValidation type="list" allowBlank="1" showInputMessage="1" showErrorMessage="1" promptTitle="SELECT" prompt="Month (or) Year" sqref="N45:O45">
      <formula1>"Year, Month"</formula1>
    </dataValidation>
    <dataValidation type="list" allowBlank="1" showInputMessage="1" showErrorMessage="1" promptTitle="Resi. Status" prompt="Whether self occupied or letout / keptvacant / occupied by dependants" sqref="N47:O47">
      <formula1>$CA$23:$CA$27</formula1>
    </dataValidation>
    <dataValidation type="whole" operator="greaterThanOrEqual" allowBlank="1" showInputMessage="1" showErrorMessage="1" promptTitle="P. TAX" prompt="Enter P.TAX" sqref="N40:O41">
      <formula1>0</formula1>
    </dataValidation>
    <dataValidation type="list" allowBlank="1" showInputMessage="1" showErrorMessage="1" sqref="N35:O35">
      <formula1>"Owned,Rented"</formula1>
    </dataValidation>
    <dataValidation type="list" allowBlank="1" showInputMessage="1" showErrorMessage="1" promptTitle="HBA" prompt="SELECT  LOAN YEAR" sqref="N44:O44">
      <formula1>$CE$23:$CE$25</formula1>
    </dataValidation>
    <dataValidation type="list" allowBlank="1" showInputMessage="1" showErrorMessage="1" sqref="N58:O58">
      <formula1>"Yes,No"</formula1>
    </dataValidation>
    <dataValidation type="list" allowBlank="1" showInputMessage="1" showErrorMessage="1" promptTitle="Select Dept. Or Private   " prompt="Dept. Or Private   " sqref="N49:O49">
      <formula1>$CH$23:$CH$24</formula1>
    </dataValidation>
    <dataValidation type="whole" operator="greaterThanOrEqual" allowBlank="1" showInputMessage="1" showErrorMessage="1" promptTitle="GPF No." prompt="Enter the  GPF No." errorTitle="GPF No." error="Please Enter Your GPF No." sqref="E8:J8">
      <formula1>0</formula1>
    </dataValidation>
    <dataValidation type="textLength" operator="greaterThanOrEqual" showInputMessage="1" showErrorMessage="1" promptTitle="Name " prompt="Enter the  Name" errorTitle="Name" error="Please Enter Your Name" sqref="E9:J9">
      <formula1>0</formula1>
    </dataValidation>
    <dataValidation type="list" allowBlank="1" showInputMessage="1" showErrorMessage="1" promptTitle="SEX" prompt="Select   Male or Female" errorTitle="SEX" error="Please Select the sex" sqref="E10:J10">
      <formula1>"MALE,FEMALE"</formula1>
    </dataValidation>
    <dataValidation type="list" showInputMessage="1" showErrorMessage="1" promptTitle="DESIGNATION" prompt="Select Designation" sqref="E11:J11">
      <formula1>$CN$23:$CN$72</formula1>
    </dataValidation>
    <dataValidation type="whole" operator="greaterThanOrEqual" allowBlank="1" showErrorMessage="1" prompt="&#10;&#10;" sqref="V37">
      <formula1>0</formula1>
    </dataValidation>
    <dataValidation operator="lessThanOrEqual" allowBlank="1" showErrorMessage="1" prompt="&#10;" sqref="V38"/>
    <dataValidation type="whole" operator="lessThanOrEqual" allowBlank="1" showErrorMessage="1" prompt="&#10;&#10;&#10;" sqref="V39">
      <formula1>100000</formula1>
    </dataValidation>
    <dataValidation type="textLength" operator="lessThan" allowBlank="1" showInputMessage="1" showErrorMessage="1" promptTitle="PAN  No." prompt="Enter the  PAN  No." errorTitle="PAN No." error="Please Enter Your 10 digit PAN No." sqref="E7:J7">
      <formula1>13</formula1>
    </dataValidation>
    <dataValidation type="list" allowBlank="1" showInputMessage="1" showErrorMessage="1" sqref="S19">
      <formula1>"150,0"</formula1>
    </dataValidation>
    <dataValidation type="textLength" operator="lessThanOrEqual" allowBlank="1" showInputMessage="1" showErrorMessage="1" errorTitle="Warning" error="Max - 35 Characters Only&#10;" sqref="E12:J14">
      <formula1>35</formula1>
    </dataValidation>
    <dataValidation type="whole" operator="greaterThanOrEqual" allowBlank="1" showInputMessage="1" showErrorMessage="1" promptTitle="U/S 80CCG" prompt="U/s 80 CCG Invest. under &quot;Rajiv Gandhi Equity Savings Scheme (RGESS)&quot; The amt. of deduction is at 50% of amt invested in equity shares. However, the amt. of deduction under this provision cannot exceed Rs. 25,000.(Total Gross income not exceed 10 Lakhs.)" sqref="V51">
      <formula1>0</formula1>
    </dataValidation>
    <dataValidation type="whole" allowBlank="1" showInputMessage="1" showErrorMessage="1" sqref="N36:O36">
      <formula1>0</formula1>
      <formula2>10000</formula2>
    </dataValidation>
    <dataValidation type="whole" operator="greaterThanOrEqual" allowBlank="1" showInputMessage="1" showErrorMessage="1" sqref="N56:O56">
      <formula1>0</formula1>
    </dataValidation>
    <dataValidation type="whole" operator="greaterThanOrEqual" allowBlank="1" showInputMessage="1" showErrorMessage="1" sqref="N57:O57 N59:O61 N55:O55">
      <formula1>0</formula1>
    </dataValidation>
    <dataValidation type="whole" operator="lessThanOrEqual" allowBlank="1" showErrorMessage="1" sqref="V45">
      <formula1>150000</formula1>
    </dataValidation>
  </dataValidations>
  <printOptions/>
  <pageMargins left="0.34" right="0.15" top="0.24" bottom="0.23" header="0.22" footer="0.26"/>
  <pageSetup horizontalDpi="180" verticalDpi="180" orientation="landscape" paperSize="122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C299"/>
  <sheetViews>
    <sheetView showGridLines="0" showRowColHeaders="0" showZeros="0" showOutlineSymbols="0" view="pageBreakPreview" zoomScaleNormal="75" zoomScaleSheetLayoutView="100" zoomScalePageLayoutView="0" workbookViewId="0" topLeftCell="G1">
      <pane xSplit="1" ySplit="7" topLeftCell="H8" activePane="bottomRight" state="frozen"/>
      <selection pane="topLeft" activeCell="G4" sqref="G4"/>
      <selection pane="topRight" activeCell="H4" sqref="H4"/>
      <selection pane="bottomLeft" activeCell="G8" sqref="G8"/>
      <selection pane="bottomRight" activeCell="G4" sqref="G4:AE4"/>
    </sheetView>
  </sheetViews>
  <sheetFormatPr defaultColWidth="0" defaultRowHeight="12.75"/>
  <cols>
    <col min="1" max="1" width="7.50390625" style="3" hidden="1" customWidth="1"/>
    <col min="2" max="2" width="9.25390625" style="3" hidden="1" customWidth="1"/>
    <col min="3" max="3" width="6.75390625" style="3" hidden="1" customWidth="1"/>
    <col min="4" max="4" width="8.50390625" style="3" hidden="1" customWidth="1"/>
    <col min="5" max="5" width="4.625" style="3" hidden="1" customWidth="1"/>
    <col min="6" max="6" width="6.00390625" style="3" hidden="1" customWidth="1"/>
    <col min="7" max="7" width="15.125" style="3" customWidth="1"/>
    <col min="8" max="8" width="9.75390625" style="3" customWidth="1"/>
    <col min="9" max="9" width="5.25390625" style="3" customWidth="1"/>
    <col min="10" max="10" width="1.75390625" style="3" hidden="1" customWidth="1"/>
    <col min="11" max="11" width="5.75390625" style="3" hidden="1" customWidth="1"/>
    <col min="12" max="12" width="7.625" style="3" hidden="1" customWidth="1"/>
    <col min="13" max="13" width="0.12890625" style="3" customWidth="1"/>
    <col min="14" max="14" width="7.75390625" style="3" customWidth="1"/>
    <col min="15" max="15" width="6.625" style="3" customWidth="1"/>
    <col min="16" max="16" width="6.375" style="3" customWidth="1"/>
    <col min="17" max="17" width="5.625" style="3" customWidth="1"/>
    <col min="18" max="18" width="5.50390625" style="3" customWidth="1"/>
    <col min="19" max="19" width="8.50390625" style="3" customWidth="1"/>
    <col min="20" max="20" width="7.625" style="3" customWidth="1"/>
    <col min="21" max="21" width="6.625" style="3" hidden="1" customWidth="1"/>
    <col min="22" max="24" width="6.625" style="3" customWidth="1"/>
    <col min="25" max="27" width="5.625" style="3" customWidth="1"/>
    <col min="28" max="30" width="6.625" style="3" customWidth="1"/>
    <col min="31" max="31" width="5.375" style="3" customWidth="1"/>
    <col min="32" max="32" width="10.625" style="3" hidden="1" customWidth="1"/>
    <col min="33" max="35" width="0" style="3" hidden="1" customWidth="1"/>
    <col min="36" max="36" width="10.50390625" style="3" hidden="1" customWidth="1"/>
    <col min="37" max="44" width="0" style="3" hidden="1" customWidth="1"/>
    <col min="45" max="45" width="0.2421875" style="3" customWidth="1"/>
    <col min="46" max="16384" width="0" style="3" hidden="1" customWidth="1"/>
  </cols>
  <sheetData>
    <row r="1" spans="4:19" ht="24" customHeight="1" hidden="1">
      <c r="D1" s="10" t="e">
        <f>(O3-O2)/100*E16*#REF!</f>
        <v>#REF!</v>
      </c>
      <c r="E1" s="16"/>
      <c r="F1" s="16"/>
      <c r="H1" s="16" t="s">
        <v>462</v>
      </c>
      <c r="I1" s="16"/>
      <c r="L1" s="3">
        <v>41</v>
      </c>
      <c r="N1" s="3">
        <v>47</v>
      </c>
      <c r="O1" s="10">
        <v>71</v>
      </c>
      <c r="P1" s="3">
        <v>0</v>
      </c>
      <c r="S1" s="16" t="s">
        <v>106</v>
      </c>
    </row>
    <row r="2" spans="4:16" ht="25.5" customHeight="1" hidden="1">
      <c r="D2" s="10">
        <f>N8</f>
        <v>0</v>
      </c>
      <c r="H2" s="16" t="s">
        <v>463</v>
      </c>
      <c r="I2" s="16"/>
      <c r="N2" s="3">
        <v>54</v>
      </c>
      <c r="O2" s="10">
        <v>21</v>
      </c>
      <c r="P2" s="3">
        <v>31</v>
      </c>
    </row>
    <row r="3" spans="4:55" ht="37.5" customHeight="1" hidden="1">
      <c r="D3" s="10">
        <f>ROUND((H8+J8+K8)*$O$1/100,0)</f>
        <v>0</v>
      </c>
      <c r="E3" s="16"/>
      <c r="F3" s="16"/>
      <c r="G3" s="3" t="s">
        <v>108</v>
      </c>
      <c r="H3" s="16" t="s">
        <v>464</v>
      </c>
      <c r="I3" s="16"/>
      <c r="O3" s="10">
        <v>21</v>
      </c>
      <c r="P3" s="3">
        <v>31</v>
      </c>
      <c r="Q3" s="33" t="b">
        <v>1</v>
      </c>
      <c r="R3" s="33"/>
      <c r="Y3" s="3" t="str">
        <f>+'I T IN PUT DATA'!C74</f>
        <v>Yes</v>
      </c>
      <c r="Z3" s="33" t="b">
        <v>0</v>
      </c>
      <c r="AJ3" s="6">
        <f>IF('I T IN PUT DATA'!$C$19=3,'Salary Details'!$G$32,0)</f>
        <v>0</v>
      </c>
      <c r="AK3" s="5">
        <f>IF('I T IN PUT DATA'!$C$19=3,'Salary Details'!$H$52,0)</f>
        <v>0</v>
      </c>
      <c r="AL3" s="5"/>
      <c r="AM3" s="5">
        <f>IF('I T IN PUT DATA'!$C$19=3,'Salary Details'!$J$52,0)</f>
        <v>0</v>
      </c>
      <c r="AN3" s="5">
        <f>IF('I T IN PUT DATA'!$C$19=3,'Salary Details'!$K$52,0)</f>
        <v>0</v>
      </c>
      <c r="AO3" s="5">
        <f>IF('I T IN PUT DATA'!$C$19=3,'Salary Details'!$L$52,0)</f>
        <v>0</v>
      </c>
      <c r="AV3" s="15" t="s">
        <v>140</v>
      </c>
      <c r="AW3" s="15" t="s">
        <v>141</v>
      </c>
      <c r="AX3" s="15" t="s">
        <v>142</v>
      </c>
      <c r="AY3" s="15" t="s">
        <v>143</v>
      </c>
      <c r="AZ3" s="15"/>
      <c r="BA3" s="15"/>
      <c r="BB3" s="15" t="s">
        <v>144</v>
      </c>
      <c r="BC3" s="15" t="s">
        <v>145</v>
      </c>
    </row>
    <row r="4" spans="4:55" ht="18.75" customHeight="1">
      <c r="D4" s="10"/>
      <c r="E4" s="16"/>
      <c r="F4" s="16"/>
      <c r="G4" s="826" t="s">
        <v>649</v>
      </c>
      <c r="H4" s="826"/>
      <c r="I4" s="826"/>
      <c r="J4" s="826"/>
      <c r="K4" s="826"/>
      <c r="L4" s="826"/>
      <c r="M4" s="826"/>
      <c r="N4" s="826"/>
      <c r="O4" s="826"/>
      <c r="P4" s="826"/>
      <c r="Q4" s="826"/>
      <c r="R4" s="826"/>
      <c r="S4" s="826"/>
      <c r="T4" s="826"/>
      <c r="U4" s="826"/>
      <c r="V4" s="826"/>
      <c r="W4" s="826"/>
      <c r="X4" s="826"/>
      <c r="Y4" s="826"/>
      <c r="Z4" s="826"/>
      <c r="AA4" s="826"/>
      <c r="AB4" s="826"/>
      <c r="AC4" s="826"/>
      <c r="AD4" s="826"/>
      <c r="AE4" s="826"/>
      <c r="AF4" s="3">
        <f>ROUND((H20+J20+K20+L20)*$N$1/100,0)</f>
        <v>0</v>
      </c>
      <c r="AG4" s="3">
        <f>+AG5/2</f>
        <v>0</v>
      </c>
      <c r="AJ4" s="817" t="s">
        <v>459</v>
      </c>
      <c r="AK4" s="818"/>
      <c r="AL4" s="818"/>
      <c r="AM4" s="818"/>
      <c r="AN4" s="818"/>
      <c r="AO4" s="818"/>
      <c r="AP4" s="818"/>
      <c r="AQ4" s="819"/>
      <c r="AR4" s="32" t="s">
        <v>126</v>
      </c>
      <c r="AS4" s="30" t="s">
        <v>127</v>
      </c>
      <c r="AT4" s="14" t="s">
        <v>146</v>
      </c>
      <c r="AV4" s="3">
        <f>IF(A8=0,A9,A8)</f>
        <v>340</v>
      </c>
      <c r="AW4" s="3">
        <f>IF(B8=0,B9,B8)</f>
        <v>250</v>
      </c>
      <c r="AX4" s="3">
        <f>IF(C8=0,C9,C8)</f>
        <v>180</v>
      </c>
      <c r="AY4" s="3">
        <f>IF(D8=0,D9,D8)</f>
        <v>120</v>
      </c>
      <c r="BB4" s="17">
        <f>IF(E8&gt;5999,300,IF(E8&gt;4499,200,IF(E8&gt;2999,125,90)))</f>
        <v>90</v>
      </c>
      <c r="BC4" s="17">
        <f>IF(E8&gt;5999,180,IF(E8&gt;4499,100,IF(E8&gt;2999,65,45)))</f>
        <v>45</v>
      </c>
    </row>
    <row r="5" spans="4:55" ht="15.75" customHeight="1">
      <c r="D5" s="10">
        <f>D2-D3</f>
        <v>0</v>
      </c>
      <c r="G5" s="620" t="s">
        <v>11</v>
      </c>
      <c r="H5" s="823" t="str">
        <f>UPPER(CONCATENATE('I T IN PUT DATA'!B6,'I T IN PUT DATA'!C6:C6))</f>
        <v>THIRU. XYZ</v>
      </c>
      <c r="I5" s="823"/>
      <c r="J5" s="823"/>
      <c r="K5" s="823"/>
      <c r="L5" s="823"/>
      <c r="M5" s="823"/>
      <c r="N5" s="823"/>
      <c r="O5" s="823"/>
      <c r="P5" s="823"/>
      <c r="Q5" s="823"/>
      <c r="R5" s="823"/>
      <c r="S5" s="621" t="str">
        <f>Data!A8</f>
        <v>E.CODE :</v>
      </c>
      <c r="T5" s="102">
        <f>+'I T IN PUT DATA'!C5</f>
        <v>0</v>
      </c>
      <c r="U5" s="81"/>
      <c r="W5" s="830" t="str">
        <f>Data!A11</f>
        <v>DESIGNATION :</v>
      </c>
      <c r="X5" s="830"/>
      <c r="Y5" s="823" t="str">
        <f>UPPER('I T IN PUT DATA'!C8)</f>
        <v>0</v>
      </c>
      <c r="Z5" s="823"/>
      <c r="AA5" s="823"/>
      <c r="AB5" s="823"/>
      <c r="AC5" s="823"/>
      <c r="AD5" s="823"/>
      <c r="AE5" s="108"/>
      <c r="AF5" s="3">
        <f>ROUND((H20+J20+K20+L20)*$L$1/100,0)</f>
        <v>0</v>
      </c>
      <c r="AG5" s="3">
        <f>+AF4-AF5</f>
        <v>0</v>
      </c>
      <c r="AH5" s="3">
        <f>+AG5*3</f>
        <v>0</v>
      </c>
      <c r="AI5" s="3">
        <f>+AH5+AG4</f>
        <v>0</v>
      </c>
      <c r="AJ5" s="820"/>
      <c r="AK5" s="821"/>
      <c r="AL5" s="821"/>
      <c r="AM5" s="821"/>
      <c r="AN5" s="821"/>
      <c r="AO5" s="821"/>
      <c r="AP5" s="821"/>
      <c r="AQ5" s="822"/>
      <c r="AR5" s="7"/>
      <c r="AS5" s="8"/>
      <c r="AT5" s="9"/>
      <c r="AV5" s="3">
        <f>IF(A10=0,A11,A10)</f>
        <v>340</v>
      </c>
      <c r="AW5" s="3">
        <f>IF(B10=0,B11,B10)</f>
        <v>250</v>
      </c>
      <c r="AX5" s="3">
        <f>IF(C10=0,C11,C10)</f>
        <v>180</v>
      </c>
      <c r="AY5" s="3">
        <f>IF(D10=0,D11,D10)</f>
        <v>120</v>
      </c>
      <c r="BB5" s="17">
        <f>IF(E10&gt;5999,300,IF(E10&gt;4499,200,IF(E10&gt;2999,125,90)))</f>
        <v>90</v>
      </c>
      <c r="BC5" s="17">
        <f>IF(E10&gt;5999,180,IF(E10&gt;4499,100,IF(E10&gt;2999,65,45)))</f>
        <v>45</v>
      </c>
    </row>
    <row r="6" spans="7:55" ht="15" customHeight="1">
      <c r="G6" s="78" t="s">
        <v>105</v>
      </c>
      <c r="H6" s="824" t="s">
        <v>636</v>
      </c>
      <c r="I6" s="824" t="s">
        <v>207</v>
      </c>
      <c r="J6" s="79" t="s">
        <v>19</v>
      </c>
      <c r="K6" s="79" t="s">
        <v>37</v>
      </c>
      <c r="L6" s="79" t="s">
        <v>393</v>
      </c>
      <c r="M6" s="824"/>
      <c r="N6" s="79" t="s">
        <v>24</v>
      </c>
      <c r="O6" s="79" t="s">
        <v>25</v>
      </c>
      <c r="P6" s="79" t="s">
        <v>26</v>
      </c>
      <c r="Q6" s="79" t="s">
        <v>27</v>
      </c>
      <c r="R6" s="79" t="s">
        <v>395</v>
      </c>
      <c r="S6" s="554" t="s">
        <v>28</v>
      </c>
      <c r="T6" s="827" t="s">
        <v>578</v>
      </c>
      <c r="U6" s="828"/>
      <c r="V6" s="828"/>
      <c r="W6" s="828"/>
      <c r="X6" s="828"/>
      <c r="Y6" s="828"/>
      <c r="Z6" s="828"/>
      <c r="AA6" s="828"/>
      <c r="AB6" s="829"/>
      <c r="AC6" s="554" t="s">
        <v>118</v>
      </c>
      <c r="AD6" s="554" t="s">
        <v>574</v>
      </c>
      <c r="AE6" s="629" t="s">
        <v>147</v>
      </c>
      <c r="AF6" s="82" t="s">
        <v>20</v>
      </c>
      <c r="AG6" s="30" t="s">
        <v>147</v>
      </c>
      <c r="AH6" s="14" t="s">
        <v>342</v>
      </c>
      <c r="AJ6" s="31"/>
      <c r="AK6" s="396" t="s">
        <v>382</v>
      </c>
      <c r="AL6" s="396"/>
      <c r="AM6" s="396" t="s">
        <v>36</v>
      </c>
      <c r="AN6" s="396" t="s">
        <v>37</v>
      </c>
      <c r="AO6" s="396" t="s">
        <v>383</v>
      </c>
      <c r="AP6" s="396" t="s">
        <v>384</v>
      </c>
      <c r="AQ6" s="396" t="s">
        <v>384</v>
      </c>
      <c r="AR6" s="6"/>
      <c r="AS6" s="5"/>
      <c r="AT6" s="4"/>
      <c r="AV6" s="3">
        <f>IF(A12=0,A13,A12)</f>
        <v>340</v>
      </c>
      <c r="AW6" s="3">
        <f>IF(B12=0,B13,B12)</f>
        <v>250</v>
      </c>
      <c r="AX6" s="3">
        <f>IF(C12=0,C13,C12)</f>
        <v>180</v>
      </c>
      <c r="AY6" s="3">
        <f>IF(D12=0,D11,D12)</f>
        <v>120</v>
      </c>
      <c r="BB6" s="17">
        <f>IF(E12&gt;5999,300,IF(E12&gt;4499,200,IF(E12&gt;2999,125,90)))</f>
        <v>90</v>
      </c>
      <c r="BC6" s="17">
        <f>IF(E12&gt;5999,180,IF(E12&gt;4499,100,IF(E12&gt;2999,65,45)))</f>
        <v>45</v>
      </c>
    </row>
    <row r="7" spans="7:55" ht="14.25" customHeight="1">
      <c r="G7" s="90"/>
      <c r="H7" s="825"/>
      <c r="I7" s="825"/>
      <c r="J7" s="80"/>
      <c r="K7" s="80"/>
      <c r="L7" s="80"/>
      <c r="M7" s="825"/>
      <c r="N7" s="80"/>
      <c r="O7" s="80"/>
      <c r="P7" s="80"/>
      <c r="Q7" s="80"/>
      <c r="R7" s="80" t="s">
        <v>396</v>
      </c>
      <c r="S7" s="559"/>
      <c r="T7" s="561" t="s">
        <v>29</v>
      </c>
      <c r="U7" s="564"/>
      <c r="V7" s="562" t="s">
        <v>576</v>
      </c>
      <c r="W7" s="562" t="s">
        <v>577</v>
      </c>
      <c r="X7" s="562" t="s">
        <v>285</v>
      </c>
      <c r="Y7" s="562" t="s">
        <v>476</v>
      </c>
      <c r="Z7" s="565" t="str">
        <f>Data!T17</f>
        <v>Spl. P.F</v>
      </c>
      <c r="AA7" s="562" t="s">
        <v>479</v>
      </c>
      <c r="AB7" s="563" t="s">
        <v>172</v>
      </c>
      <c r="AC7" s="559"/>
      <c r="AD7" s="555" t="s">
        <v>575</v>
      </c>
      <c r="AE7" s="630"/>
      <c r="AF7" s="83" t="s">
        <v>30</v>
      </c>
      <c r="AG7" s="8"/>
      <c r="AH7" s="9"/>
      <c r="AJ7" s="6"/>
      <c r="AK7" s="5"/>
      <c r="AL7" s="5"/>
      <c r="AM7" s="5"/>
      <c r="AN7" s="5"/>
      <c r="AO7" s="5"/>
      <c r="AP7" s="395">
        <v>0.41</v>
      </c>
      <c r="AQ7" s="395">
        <v>0.47</v>
      </c>
      <c r="AR7" s="6"/>
      <c r="AS7" s="5"/>
      <c r="AT7" s="4"/>
      <c r="AU7" s="3">
        <f>ROUND((AK7+AM7+AN7)*$P$2/100,0)</f>
        <v>0</v>
      </c>
      <c r="AV7" s="3">
        <f>IF(A14=0,A15,A14)</f>
        <v>340</v>
      </c>
      <c r="AW7" s="3">
        <f>IF(B14=0,B15,B14)</f>
        <v>250</v>
      </c>
      <c r="AX7" s="3">
        <f>IF(C14=0,C15,C14)</f>
        <v>180</v>
      </c>
      <c r="AY7" s="3">
        <f>IF(D14=0,D15,D14)</f>
        <v>120</v>
      </c>
      <c r="BB7" s="17">
        <f>IF(E14&gt;5999,300,IF(E14&gt;4499,200,IF(E14&gt;2999,125,90)))</f>
        <v>90</v>
      </c>
      <c r="BC7" s="17">
        <f>IF(E14&gt;5999,180,IF(E14&gt;4499,100,IF(E14&gt;2999,65,45)))</f>
        <v>45</v>
      </c>
    </row>
    <row r="8" spans="1:55" ht="12.75">
      <c r="A8" s="18">
        <f>IF(E8&gt;11899,1500,IF(E8&gt;11599,1450,IF(E8&gt;11299,1400,IF(E8&gt;10799,1300,IF(E8&gt;10499,1200,IF(E8&gt;10799,1300,IF(E8&gt;11299,1400,0)))))))</f>
        <v>0</v>
      </c>
      <c r="B8" s="18">
        <f>IF(E8&gt;11299,900,IF(E8&gt;10799,850,IF(E8&gt;10499,800,0)))</f>
        <v>0</v>
      </c>
      <c r="C8" s="18">
        <f>IF(E8&gt;10799,700,IF(E8&gt;10499,680,0))</f>
        <v>0</v>
      </c>
      <c r="D8" s="18">
        <f>IF(E8&gt;11299,500,IF(E8&gt;11799,500,IF(E8&gt;10499,500,0)))</f>
        <v>0</v>
      </c>
      <c r="E8" s="10">
        <f>H8+I8+J8+K8+L8</f>
        <v>0</v>
      </c>
      <c r="F8" s="10"/>
      <c r="G8" s="128">
        <v>41699</v>
      </c>
      <c r="H8" s="110">
        <f>+Data!E19</f>
        <v>0</v>
      </c>
      <c r="I8" s="110">
        <f>+Data!G19</f>
        <v>0</v>
      </c>
      <c r="J8" s="110"/>
      <c r="K8" s="110"/>
      <c r="L8" s="110"/>
      <c r="M8" s="110">
        <f>+Data!H19</f>
        <v>0</v>
      </c>
      <c r="N8" s="110">
        <f>Data!I19</f>
        <v>0</v>
      </c>
      <c r="O8" s="110" t="str">
        <f>Data!J19</f>
        <v> </v>
      </c>
      <c r="P8" s="110" t="str">
        <f>Data!K19</f>
        <v> </v>
      </c>
      <c r="Q8" s="110">
        <f>Data!L19</f>
        <v>0</v>
      </c>
      <c r="R8" s="110">
        <f>Data!M19</f>
        <v>0</v>
      </c>
      <c r="S8" s="560">
        <f>SUM(H8:R8)</f>
        <v>0</v>
      </c>
      <c r="T8" s="110">
        <f>+Data!O19</f>
        <v>0</v>
      </c>
      <c r="U8" s="110"/>
      <c r="V8" s="110">
        <f>+Data!P19</f>
        <v>0</v>
      </c>
      <c r="W8" s="110">
        <f>+Data!Q19</f>
        <v>0</v>
      </c>
      <c r="X8" s="110">
        <f>+Data!R19</f>
        <v>40</v>
      </c>
      <c r="Y8" s="110">
        <f>+Data!S19</f>
        <v>150</v>
      </c>
      <c r="Z8" s="110">
        <f>+Data!T19</f>
        <v>0</v>
      </c>
      <c r="AA8" s="110">
        <f>+Data!U19</f>
        <v>20</v>
      </c>
      <c r="AB8" s="111"/>
      <c r="AC8" s="553">
        <f>SUM(T8:AB8)</f>
        <v>210</v>
      </c>
      <c r="AD8" s="557">
        <f>+Data!V19</f>
        <v>0</v>
      </c>
      <c r="AE8" s="631"/>
      <c r="AF8" s="10">
        <f>+'I T IN PUT DATA'!C46</f>
        <v>0</v>
      </c>
      <c r="AH8" s="4"/>
      <c r="AJ8" s="31"/>
      <c r="AK8" s="5"/>
      <c r="AL8" s="5"/>
      <c r="AM8" s="5"/>
      <c r="AN8" s="5"/>
      <c r="AO8" s="5"/>
      <c r="AP8" s="17"/>
      <c r="AQ8" s="17"/>
      <c r="AR8" s="6"/>
      <c r="AS8" s="5"/>
      <c r="AT8" s="4"/>
      <c r="AU8" s="3">
        <f>ROUND((AK8+AM8+AN8)*$P$2/100,0)</f>
        <v>0</v>
      </c>
      <c r="AV8" s="3">
        <f>IF(A16=0,A17,A16)</f>
        <v>340</v>
      </c>
      <c r="AW8" s="3">
        <f>IF(B16=0,B17,B16)</f>
        <v>250</v>
      </c>
      <c r="AX8" s="3">
        <f>IF(C16=0,C17,C16)</f>
        <v>180</v>
      </c>
      <c r="AY8" s="3">
        <f>IF(D16=0,D17,D16)</f>
        <v>120</v>
      </c>
      <c r="BB8" s="17">
        <f>IF(E16&gt;5999,300,IF(E16&gt;4499,200,IF(E16&gt;2999,125,90)))</f>
        <v>90</v>
      </c>
      <c r="BC8" s="17">
        <f>IF(E16&gt;5999,180,IF(E16&gt;4499,100,IF(E16&gt;2999,65,45)))</f>
        <v>45</v>
      </c>
    </row>
    <row r="9" spans="1:55" ht="9.75" customHeight="1">
      <c r="A9" s="17">
        <f>IF(E8&gt;9299,1100,IF(E8&gt;8599,1000,IF(E8&gt;7799,900,IF(E8&gt;7399,800,IF(E8&gt;6399,700,IF(E8&gt;5699,600,IF(E8&gt;4999,500,IF(E8&gt;4399,400,340))))))))</f>
        <v>340</v>
      </c>
      <c r="B9" s="17">
        <f>IF(E8&gt;9299,740,IF(E8&gt;8599,690,IF(E8&gt;7799,620,IF(E8&gt;7399,550,IF(E8&gt;6399,480,IF(E8&gt;5699,420,IF(E8&gt;4999,360,IF(E8&gt;4399,300,250))))))))</f>
        <v>250</v>
      </c>
      <c r="C9" s="17">
        <f>IF(E8&gt;9299,620,IF(E8&gt;8599,560,IF(E8&gt;7799,500,IF(E8&gt;7399,440,IF(E8&gt;6399,380,IF(E8&gt;5699,320,IF(E8&gt;4999,270,IF(E8&gt;4399,220,180))))))))</f>
        <v>180</v>
      </c>
      <c r="D9" s="17">
        <f>IF(E8&gt;9299,450,IF(E8&gt;8599,430,IF(E8&gt;7799,380,IF(E8&gt;7399,330,IF(E8&gt;6399,280,IF(E8&gt;5699,230,IF(E8&gt;4999,190,IF(E8&gt;4399,150,120))))))))</f>
        <v>120</v>
      </c>
      <c r="E9" s="16" t="s">
        <v>12</v>
      </c>
      <c r="F9" s="16"/>
      <c r="G9" s="113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560"/>
      <c r="T9" s="110"/>
      <c r="U9" s="110"/>
      <c r="V9" s="110"/>
      <c r="W9" s="110"/>
      <c r="X9" s="110"/>
      <c r="Y9" s="110"/>
      <c r="Z9" s="110"/>
      <c r="AA9" s="110"/>
      <c r="AB9" s="111"/>
      <c r="AC9" s="553">
        <f aca="true" t="shared" si="0" ref="AC9:AC31">SUM(T9:AB9)</f>
        <v>0</v>
      </c>
      <c r="AD9" s="558"/>
      <c r="AE9" s="631"/>
      <c r="AH9" s="4"/>
      <c r="AI9" s="3">
        <f aca="true" t="shared" si="1" ref="AI9:AI38">ROUND((H9+J9+K9)*$P$2/100,0)</f>
        <v>0</v>
      </c>
      <c r="AJ9" s="6"/>
      <c r="AK9" s="5"/>
      <c r="AL9" s="5"/>
      <c r="AM9" s="5"/>
      <c r="AN9" s="5"/>
      <c r="AO9" s="5"/>
      <c r="AP9" s="17"/>
      <c r="AQ9" s="17"/>
      <c r="AR9" s="6"/>
      <c r="AS9" s="5"/>
      <c r="AT9" s="4"/>
      <c r="AV9" s="3">
        <f>IF(A18=0,A19,A18)</f>
        <v>340</v>
      </c>
      <c r="AW9" s="3">
        <f>IF(B18=0,B19,B18)</f>
        <v>250</v>
      </c>
      <c r="AX9" s="3">
        <f>IF(C18=0,C19,C18)</f>
        <v>180</v>
      </c>
      <c r="AY9" s="3">
        <f>IF(D18=0,D19,D18)</f>
        <v>120</v>
      </c>
      <c r="BB9" s="17">
        <f>IF(E18&gt;5999,300,IF(E18&gt;4499,200,IF(E18&gt;2999,125,90)))</f>
        <v>90</v>
      </c>
      <c r="BC9" s="17">
        <f>IF(E18&gt;5999,180,IF(E18&gt;4499,100,IF(E18&gt;2999,65,45)))</f>
        <v>45</v>
      </c>
    </row>
    <row r="10" spans="1:55" ht="12.75">
      <c r="A10" s="18">
        <f>IF(E10&gt;11899,1500,IF(E10&gt;11599,1450,IF(E10&gt;11299,1400,IF(E10&gt;10799,1300,IF(E10&gt;10499,1200,IF(E10&gt;10799,1300,IF(E10&gt;11299,1400,0)))))))</f>
        <v>0</v>
      </c>
      <c r="B10" s="18">
        <f>IF(E10&gt;11299,900,IF(E10&gt;10799,850,IF(E10&gt;10499,800,0)))</f>
        <v>0</v>
      </c>
      <c r="C10" s="18">
        <f>IF(E10&gt;10799,700,IF(E10&gt;10499,680,0))</f>
        <v>0</v>
      </c>
      <c r="D10" s="18">
        <f>IF(E10&gt;11299,500,IF(E10&gt;11799,500,IF(E10&gt;10499,500,0)))</f>
        <v>0</v>
      </c>
      <c r="E10" s="10">
        <f>H10+I10+J10+K10+L10</f>
        <v>0</v>
      </c>
      <c r="F10" s="10"/>
      <c r="G10" s="109">
        <v>41730</v>
      </c>
      <c r="H10" s="110">
        <f>+Data!E20</f>
        <v>0</v>
      </c>
      <c r="I10" s="110">
        <f>+Data!G20</f>
        <v>0</v>
      </c>
      <c r="J10" s="110"/>
      <c r="K10" s="110"/>
      <c r="L10" s="110"/>
      <c r="M10" s="110">
        <f>+Data!H20</f>
        <v>0</v>
      </c>
      <c r="N10" s="110">
        <f>Data!I20</f>
        <v>0</v>
      </c>
      <c r="O10" s="110" t="str">
        <f>Data!J20</f>
        <v> </v>
      </c>
      <c r="P10" s="110" t="str">
        <f>Data!K20</f>
        <v> </v>
      </c>
      <c r="Q10" s="110">
        <f>Data!L20</f>
        <v>0</v>
      </c>
      <c r="R10" s="110">
        <f>Data!M20</f>
        <v>0</v>
      </c>
      <c r="S10" s="560">
        <f>SUM(H10:R10)</f>
        <v>0</v>
      </c>
      <c r="T10" s="110">
        <f>+Data!O20</f>
        <v>0</v>
      </c>
      <c r="U10" s="110"/>
      <c r="V10" s="110">
        <f>+Data!P20</f>
        <v>0</v>
      </c>
      <c r="W10" s="110">
        <f>+Data!Q20</f>
        <v>0</v>
      </c>
      <c r="X10" s="110">
        <f>+Data!R20</f>
        <v>40</v>
      </c>
      <c r="Y10" s="110">
        <f>+Data!S20</f>
        <v>150</v>
      </c>
      <c r="Z10" s="110">
        <f>+Data!T20</f>
        <v>0</v>
      </c>
      <c r="AA10" s="110">
        <f>+Data!U20</f>
        <v>20</v>
      </c>
      <c r="AB10" s="111"/>
      <c r="AC10" s="553">
        <f t="shared" si="0"/>
        <v>210</v>
      </c>
      <c r="AD10" s="553">
        <f>+Data!V20</f>
        <v>0</v>
      </c>
      <c r="AE10" s="631"/>
      <c r="AF10" s="10">
        <f>AF8</f>
        <v>0</v>
      </c>
      <c r="AH10" s="4"/>
      <c r="AI10" s="3">
        <f t="shared" si="1"/>
        <v>0</v>
      </c>
      <c r="AJ10" s="31">
        <v>39814</v>
      </c>
      <c r="AK10" s="5">
        <f aca="true" t="shared" si="2" ref="AK10:AP10">+AK12</f>
        <v>0</v>
      </c>
      <c r="AL10" s="5"/>
      <c r="AM10" s="5">
        <f t="shared" si="2"/>
        <v>0</v>
      </c>
      <c r="AN10" s="5">
        <f t="shared" si="2"/>
        <v>0</v>
      </c>
      <c r="AO10" s="5">
        <f t="shared" si="2"/>
        <v>0</v>
      </c>
      <c r="AP10" s="5">
        <f t="shared" si="2"/>
        <v>0</v>
      </c>
      <c r="AQ10" s="5">
        <f>ROUND((AK10+AL10+AM10+AN10+AO10)*$N$1/100,0)</f>
        <v>0</v>
      </c>
      <c r="AR10" s="393">
        <f>+AQ10-AP10</f>
        <v>0</v>
      </c>
      <c r="AS10" s="5"/>
      <c r="AT10" s="4">
        <f>+AR10-AS10</f>
        <v>0</v>
      </c>
      <c r="AV10" s="3">
        <f>IF(A20=0,A21,A20)</f>
        <v>340</v>
      </c>
      <c r="AW10" s="3">
        <f>IF(B20=0,B21,B20)</f>
        <v>250</v>
      </c>
      <c r="AX10" s="3">
        <f>IF(C20=0,C21,C20)</f>
        <v>180</v>
      </c>
      <c r="AY10" s="3">
        <f>IF(D20=0,D21,D20)</f>
        <v>120</v>
      </c>
      <c r="BB10" s="17">
        <f>IF(E20&gt;5999,300,IF(E20&gt;4499,200,IF(E20&gt;2999,125,90)))</f>
        <v>90</v>
      </c>
      <c r="BC10" s="17">
        <f>IF(E20&gt;5999,180,IF(E20&gt;4499,100,IF(E20&gt;2999,65,45)))</f>
        <v>45</v>
      </c>
    </row>
    <row r="11" spans="1:55" ht="9.75" customHeight="1">
      <c r="A11" s="17">
        <f>IF(E10&gt;9299,1100,IF(E10&gt;8599,1000,IF(E10&gt;7799,900,IF(E10&gt;7399,800,IF(E10&gt;6399,700,IF(E10&gt;5699,600,IF(E10&gt;4999,500,IF(E10&gt;4399,400,340))))))))</f>
        <v>340</v>
      </c>
      <c r="B11" s="17">
        <f>IF(E10&gt;9299,740,IF(E10&gt;8599,690,IF(E10&gt;7799,620,IF(E10&gt;7399,550,IF(E10&gt;6399,480,IF(E10&gt;5699,420,IF(E10&gt;4999,360,IF(E10&gt;4399,300,250))))))))</f>
        <v>250</v>
      </c>
      <c r="C11" s="17">
        <f>IF(E10&gt;9299,620,IF(E10&gt;8599,560,IF(E10&gt;7799,500,IF(E10&gt;7399,440,IF(E10&gt;6399,380,IF(E10&gt;5699,320,IF(E10&gt;4999,270,IF(E10&gt;4399,220,180))))))))</f>
        <v>180</v>
      </c>
      <c r="D11" s="17">
        <f>IF(E10&gt;9299,450,IF(E10&gt;8599,430,IF(E10&gt;7799,380,IF(E10&gt;7399,330,IF(E10&gt;6399,280,IF(E10&gt;5699,230,IF(E10&gt;4999,190,IF(E10&gt;4399,150,120))))))))</f>
        <v>120</v>
      </c>
      <c r="E11" s="16" t="s">
        <v>12</v>
      </c>
      <c r="F11" s="16"/>
      <c r="G11" s="113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560"/>
      <c r="T11" s="110"/>
      <c r="U11" s="110"/>
      <c r="V11" s="110"/>
      <c r="W11" s="110"/>
      <c r="X11" s="110"/>
      <c r="Y11" s="110"/>
      <c r="Z11" s="110"/>
      <c r="AA11" s="110"/>
      <c r="AB11" s="111"/>
      <c r="AC11" s="553">
        <f t="shared" si="0"/>
        <v>0</v>
      </c>
      <c r="AD11" s="558"/>
      <c r="AE11" s="631"/>
      <c r="AH11" s="4"/>
      <c r="AI11" s="3">
        <f t="shared" si="1"/>
        <v>0</v>
      </c>
      <c r="AJ11" s="6">
        <f>IF('I T IN PUT DATA'!$C$19=1,"SLS 1/2009",0)</f>
        <v>0</v>
      </c>
      <c r="AK11" s="5"/>
      <c r="AL11" s="5"/>
      <c r="AM11" s="5"/>
      <c r="AN11" s="5"/>
      <c r="AO11" s="5"/>
      <c r="AP11" s="17"/>
      <c r="AQ11" s="5"/>
      <c r="AR11" s="6">
        <f>ROUND(IF('I T IN PUT DATA'!$C$19=1,AR10/2),0)</f>
        <v>0</v>
      </c>
      <c r="AS11" s="5"/>
      <c r="AT11" s="4"/>
      <c r="AV11" s="3">
        <f>IF(A22=0,A23,A22)</f>
        <v>340</v>
      </c>
      <c r="AW11" s="3">
        <f>IF(B22=0,B23,B22)</f>
        <v>250</v>
      </c>
      <c r="AX11" s="3">
        <f>IF(C22=0,C23,C22)</f>
        <v>180</v>
      </c>
      <c r="AY11" s="3">
        <f>IF(D22=0,D23,D22)</f>
        <v>120</v>
      </c>
      <c r="BB11" s="17">
        <f>IF(E22&gt;5999,300,IF(E22&gt;4499,200,IF(E22&gt;2999,125,90)))</f>
        <v>90</v>
      </c>
      <c r="BC11" s="17">
        <f>IF(E22&gt;5999,180,IF(E22&gt;4499,100,IF(E22&gt;2999,65,45)))</f>
        <v>45</v>
      </c>
    </row>
    <row r="12" spans="1:55" ht="12.75">
      <c r="A12" s="18">
        <f>IF(E12&gt;11899,1500,IF(E12&gt;11599,1450,IF(E12&gt;11299,1400,IF(E12&gt;10799,1300,IF(E12&gt;10499,1200,IF(E12&gt;10799,1300,IF(E12&gt;11299,1400,0)))))))</f>
        <v>0</v>
      </c>
      <c r="B12" s="18">
        <f>IF(E12&gt;11299,900,IF(E12&gt;10799,850,IF(E12&gt;10499,800,0)))</f>
        <v>0</v>
      </c>
      <c r="C12" s="18">
        <f>IF(E12&gt;10799,700,IF(E12&gt;10499,680,0))</f>
        <v>0</v>
      </c>
      <c r="D12" s="18">
        <f>IF(E12&gt;11299,500,IF(E12&gt;11799,500,IF(E12&gt;10499,500,0)))</f>
        <v>0</v>
      </c>
      <c r="E12" s="10">
        <f>H12+I12+J12+K12+L12</f>
        <v>0</v>
      </c>
      <c r="F12" s="10"/>
      <c r="G12" s="109">
        <v>41760</v>
      </c>
      <c r="H12" s="110">
        <f>+Data!E21</f>
        <v>0</v>
      </c>
      <c r="I12" s="110">
        <f>Data!G19</f>
        <v>0</v>
      </c>
      <c r="J12" s="110"/>
      <c r="K12" s="110"/>
      <c r="L12" s="110"/>
      <c r="M12" s="110">
        <f>+Data!H21</f>
        <v>0</v>
      </c>
      <c r="N12" s="110">
        <f>Data!I21</f>
        <v>0</v>
      </c>
      <c r="O12" s="110" t="str">
        <f>Data!J21</f>
        <v> </v>
      </c>
      <c r="P12" s="110" t="str">
        <f>Data!K21</f>
        <v> </v>
      </c>
      <c r="Q12" s="110">
        <f>Data!L21</f>
        <v>0</v>
      </c>
      <c r="R12" s="110">
        <f>Data!M21</f>
        <v>0</v>
      </c>
      <c r="S12" s="560">
        <f>SUM(H12:R12)</f>
        <v>0</v>
      </c>
      <c r="T12" s="110">
        <f>+Data!O21</f>
        <v>0</v>
      </c>
      <c r="U12" s="110"/>
      <c r="V12" s="110">
        <f>+Data!P21</f>
        <v>0</v>
      </c>
      <c r="W12" s="110">
        <f>+Data!Q21</f>
        <v>0</v>
      </c>
      <c r="X12" s="110">
        <f>+Data!R21</f>
        <v>40</v>
      </c>
      <c r="Y12" s="110">
        <f>+Data!S21</f>
        <v>150</v>
      </c>
      <c r="Z12" s="110">
        <f>+Data!T21</f>
        <v>0</v>
      </c>
      <c r="AA12" s="110">
        <f>+Data!U21</f>
        <v>20</v>
      </c>
      <c r="AB12" s="111"/>
      <c r="AC12" s="553">
        <f t="shared" si="0"/>
        <v>210</v>
      </c>
      <c r="AD12" s="553">
        <f>+Data!V21</f>
        <v>0</v>
      </c>
      <c r="AE12" s="631"/>
      <c r="AF12" s="10">
        <f>AF10</f>
        <v>0</v>
      </c>
      <c r="AH12" s="4"/>
      <c r="AI12" s="3">
        <f t="shared" si="1"/>
        <v>0</v>
      </c>
      <c r="AJ12" s="31">
        <v>39845</v>
      </c>
      <c r="AK12" s="5">
        <f aca="true" t="shared" si="3" ref="AK12:AP12">+AK14</f>
        <v>0</v>
      </c>
      <c r="AL12" s="5"/>
      <c r="AM12" s="5">
        <f t="shared" si="3"/>
        <v>0</v>
      </c>
      <c r="AN12" s="5">
        <f t="shared" si="3"/>
        <v>0</v>
      </c>
      <c r="AO12" s="5">
        <f t="shared" si="3"/>
        <v>0</v>
      </c>
      <c r="AP12" s="5">
        <f t="shared" si="3"/>
        <v>0</v>
      </c>
      <c r="AQ12" s="5">
        <f>ROUND((AK12+AL12+AM12+AN12+AO12)*$N$1/100,0)</f>
        <v>0</v>
      </c>
      <c r="AR12" s="393">
        <f>+AQ12-AP12</f>
        <v>0</v>
      </c>
      <c r="AS12" s="5"/>
      <c r="AT12" s="4">
        <f>+AR12-AS12</f>
        <v>0</v>
      </c>
      <c r="AV12" s="3">
        <f>IF(A24=0,A25,A24)</f>
        <v>340</v>
      </c>
      <c r="AW12" s="3">
        <f>IF(B24=0,B25,B24)</f>
        <v>250</v>
      </c>
      <c r="AX12" s="3">
        <f>IF(C24=0,C25,C24)</f>
        <v>180</v>
      </c>
      <c r="AY12" s="3">
        <f>IF(D24=0,D25,D24)</f>
        <v>120</v>
      </c>
      <c r="BB12" s="17">
        <f>IF(E24&gt;5999,300,IF(E24&gt;4499,200,IF(E24&gt;2999,125,90)))</f>
        <v>90</v>
      </c>
      <c r="BC12" s="17">
        <f>IF(E24&gt;5999,180,IF(E24&gt;4499,100,IF(E24&gt;2999,65,45)))</f>
        <v>45</v>
      </c>
    </row>
    <row r="13" spans="1:55" ht="9.75" customHeight="1">
      <c r="A13" s="17">
        <f>IF(E12&gt;9299,1100,IF(E12&gt;8599,1000,IF(E12&gt;7799,900,IF(E12&gt;7399,800,IF(E12&gt;6399,700,IF(E12&gt;5699,600,IF(E12&gt;4999,500,IF(E12&gt;4399,400,340))))))))</f>
        <v>340</v>
      </c>
      <c r="B13" s="17">
        <f>IF(E12&gt;9299,740,IF(E12&gt;8599,690,IF(E12&gt;7799,620,IF(E12&gt;7399,550,IF(E12&gt;6399,480,IF(E12&gt;5699,420,IF(E12&gt;4999,360,IF(E12&gt;4399,300,250))))))))</f>
        <v>250</v>
      </c>
      <c r="C13" s="17">
        <f>IF(E12&gt;9299,620,IF(E12&gt;8599,560,IF(E12&gt;7799,500,IF(E12&gt;7399,440,IF(E12&gt;6399,380,IF(E12&gt;5699,320,IF(E12&gt;4999,270,IF(E12&gt;4399,220,180))))))))</f>
        <v>180</v>
      </c>
      <c r="D13" s="17">
        <f>IF(E12&gt;9299,450,IF(E12&gt;8599,430,IF(E12&gt;7799,380,IF(E12&gt;7399,330,IF(E12&gt;6399,280,IF(E12&gt;5699,230,IF(E12&gt;4999,190,IF(E12&gt;4399,150,120))))))))</f>
        <v>120</v>
      </c>
      <c r="E13" s="16" t="s">
        <v>12</v>
      </c>
      <c r="F13" s="16"/>
      <c r="G13" s="113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560"/>
      <c r="T13" s="110"/>
      <c r="U13" s="110"/>
      <c r="V13" s="110"/>
      <c r="W13" s="110"/>
      <c r="X13" s="110"/>
      <c r="Y13" s="110"/>
      <c r="Z13" s="110"/>
      <c r="AA13" s="110"/>
      <c r="AB13" s="111"/>
      <c r="AC13" s="553">
        <f t="shared" si="0"/>
        <v>0</v>
      </c>
      <c r="AD13" s="558"/>
      <c r="AE13" s="631"/>
      <c r="AH13" s="373"/>
      <c r="AI13" s="3">
        <f t="shared" si="1"/>
        <v>0</v>
      </c>
      <c r="AJ13" s="6">
        <f>IF('I T IN PUT DATA'!$C$19=2,"SLS 2/2009",0)</f>
        <v>0</v>
      </c>
      <c r="AK13" s="5"/>
      <c r="AL13" s="5"/>
      <c r="AM13" s="5"/>
      <c r="AN13" s="5"/>
      <c r="AO13" s="5"/>
      <c r="AP13" s="17"/>
      <c r="AQ13" s="5"/>
      <c r="AR13" s="6">
        <f>ROUND(IF('I T IN PUT DATA'!$C$19=2,AR12/2),0)</f>
        <v>0</v>
      </c>
      <c r="AS13" s="5"/>
      <c r="AT13" s="4"/>
      <c r="AV13" s="3">
        <f>IF(A26=0,A27,A26)</f>
        <v>340</v>
      </c>
      <c r="AW13" s="3">
        <f>IF(B26=0,B27,B26)</f>
        <v>250</v>
      </c>
      <c r="AX13" s="3">
        <f>IF(C26=0,C27,C26)</f>
        <v>180</v>
      </c>
      <c r="AY13" s="3">
        <f>IF(D26=0,D27,D26)</f>
        <v>120</v>
      </c>
      <c r="BB13" s="17">
        <f>IF(E26&gt;5999,300,IF(E26&gt;4499,200,IF(E26&gt;2999,125,90)))</f>
        <v>90</v>
      </c>
      <c r="BC13" s="17">
        <f>IF(E26&gt;5999,180,IF(E26&gt;4499,100,IF(E26&gt;2999,65,45)))</f>
        <v>45</v>
      </c>
    </row>
    <row r="14" spans="1:55" ht="12.75">
      <c r="A14" s="18">
        <f>IF(E14&gt;11899,1500,IF(E14&gt;11599,1450,IF(E14&gt;11299,1400,IF(E14&gt;10799,1300,IF(E14&gt;10499,1200,IF(E14&gt;10799,1300,IF(E14&gt;11299,1400,0)))))))</f>
        <v>0</v>
      </c>
      <c r="B14" s="18">
        <f>IF(E14&gt;11299,900,IF(E14&gt;10799,850,IF(E14&gt;10499,800,0)))</f>
        <v>0</v>
      </c>
      <c r="C14" s="18">
        <f>IF(E14&gt;10799,700,IF(E14&gt;10499,680,0))</f>
        <v>0</v>
      </c>
      <c r="D14" s="18">
        <f>IF(E14&gt;11299,500,IF(E14&gt;11799,500,IF(E14&gt;10499,500,0)))</f>
        <v>0</v>
      </c>
      <c r="E14" s="10">
        <f>H14+I14+J14+K14+L14</f>
        <v>0</v>
      </c>
      <c r="F14" s="10"/>
      <c r="G14" s="109">
        <v>41426</v>
      </c>
      <c r="H14" s="110">
        <f>+Data!E22</f>
        <v>0</v>
      </c>
      <c r="I14" s="110">
        <f>+Data!G22</f>
        <v>0</v>
      </c>
      <c r="J14" s="110"/>
      <c r="K14" s="110"/>
      <c r="L14" s="110"/>
      <c r="M14" s="110">
        <f>+Data!H22</f>
        <v>0</v>
      </c>
      <c r="N14" s="110">
        <f>+Data!I22</f>
        <v>0</v>
      </c>
      <c r="O14" s="110" t="str">
        <f>+Data!J22</f>
        <v> </v>
      </c>
      <c r="P14" s="110" t="str">
        <f>+Data!K22</f>
        <v> </v>
      </c>
      <c r="Q14" s="110">
        <f>+Data!L22</f>
        <v>0</v>
      </c>
      <c r="R14" s="110">
        <f>+Data!M22</f>
        <v>0</v>
      </c>
      <c r="S14" s="560">
        <f>SUM(H14:R14)</f>
        <v>0</v>
      </c>
      <c r="T14" s="110">
        <f>+Data!O22</f>
        <v>0</v>
      </c>
      <c r="U14" s="110"/>
      <c r="V14" s="110">
        <f>+Data!P22</f>
        <v>0</v>
      </c>
      <c r="W14" s="110">
        <f>+Data!Q22</f>
        <v>0</v>
      </c>
      <c r="X14" s="110">
        <f>+Data!R22</f>
        <v>40</v>
      </c>
      <c r="Y14" s="110">
        <f>+Data!S22</f>
        <v>150</v>
      </c>
      <c r="Z14" s="110">
        <f>+Data!T22</f>
        <v>0</v>
      </c>
      <c r="AA14" s="110">
        <f>+Data!U22</f>
        <v>20</v>
      </c>
      <c r="AB14" s="111"/>
      <c r="AC14" s="553">
        <f t="shared" si="0"/>
        <v>210</v>
      </c>
      <c r="AD14" s="553">
        <f>+Data!V22</f>
        <v>0</v>
      </c>
      <c r="AE14" s="631"/>
      <c r="AF14" s="10">
        <f>AF12</f>
        <v>0</v>
      </c>
      <c r="AH14" s="4"/>
      <c r="AI14" s="3">
        <f t="shared" si="1"/>
        <v>0</v>
      </c>
      <c r="AJ14" s="31">
        <v>39876</v>
      </c>
      <c r="AK14" s="5">
        <f>+H8</f>
        <v>0</v>
      </c>
      <c r="AL14" s="5"/>
      <c r="AM14" s="5">
        <f>+J8</f>
        <v>0</v>
      </c>
      <c r="AN14" s="5">
        <f>+K8</f>
        <v>0</v>
      </c>
      <c r="AO14" s="5">
        <f>+L8</f>
        <v>0</v>
      </c>
      <c r="AP14" s="5">
        <f>+N8</f>
        <v>0</v>
      </c>
      <c r="AQ14" s="5">
        <f>ROUND((AK14+AL14+AM14+AN14+AO14)*$N$1/100,0)</f>
        <v>0</v>
      </c>
      <c r="AR14" s="393">
        <f>+AQ14-AP14</f>
        <v>0</v>
      </c>
      <c r="AS14" s="5"/>
      <c r="AT14" s="4">
        <f>+AR14-AS14</f>
        <v>0</v>
      </c>
      <c r="AV14" s="3">
        <f>IF(A28=0,A29,A28)</f>
        <v>340</v>
      </c>
      <c r="AW14" s="3">
        <f>IF(B28=0,B29,B28)</f>
        <v>250</v>
      </c>
      <c r="AX14" s="3">
        <f>IF(C28=0,C29,C28)</f>
        <v>180</v>
      </c>
      <c r="AY14" s="3">
        <f>IF(D28=0,D29,D28)</f>
        <v>120</v>
      </c>
      <c r="BB14" s="17">
        <f>IF(E28&gt;5999,300,IF(E28&gt;4499,200,IF(E28&gt;2999,125,90)))</f>
        <v>90</v>
      </c>
      <c r="BC14" s="17">
        <f>IF(E28&gt;5999,180,IF(E28&gt;4499,100,IF(E28&gt;2999,65,45)))</f>
        <v>45</v>
      </c>
    </row>
    <row r="15" spans="1:55" ht="9.75" customHeight="1">
      <c r="A15" s="17">
        <f>IF(E14&gt;9299,1100,IF(E14&gt;8599,1000,IF(E14&gt;7799,900,IF(E14&gt;7399,800,IF(E14&gt;6399,700,IF(E14&gt;5699,600,IF(E14&gt;4999,500,IF(E14&gt;4399,400,340))))))))</f>
        <v>340</v>
      </c>
      <c r="B15" s="17">
        <f>IF(E14&gt;9299,740,IF(E14&gt;8599,690,IF(E14&gt;7799,620,IF(E14&gt;7399,550,IF(E14&gt;6399,480,IF(E14&gt;5699,420,IF(E14&gt;4999,360,IF(E14&gt;4399,300,250))))))))</f>
        <v>250</v>
      </c>
      <c r="C15" s="17">
        <f>IF(E14&gt;9299,620,IF(E14&gt;8599,560,IF(E14&gt;7799,500,IF(E14&gt;7399,440,IF(E14&gt;6399,380,IF(E14&gt;5699,320,IF(E14&gt;4999,270,IF(E14&gt;4399,220,180))))))))</f>
        <v>180</v>
      </c>
      <c r="D15" s="17">
        <f>IF(E14&gt;9299,450,IF(E14&gt;8599,430,IF(E14&gt;7799,380,IF(E14&gt;7399,330,IF(E14&gt;6399,280,IF(E14&gt;5699,230,IF(E14&gt;4999,190,IF(E14&gt;4399,150,120))))))))</f>
        <v>120</v>
      </c>
      <c r="E15" s="16" t="s">
        <v>12</v>
      </c>
      <c r="F15" s="16"/>
      <c r="G15" s="113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560"/>
      <c r="T15" s="110"/>
      <c r="U15" s="110"/>
      <c r="V15" s="110"/>
      <c r="W15" s="110"/>
      <c r="X15" s="110"/>
      <c r="Y15" s="110"/>
      <c r="Z15" s="110"/>
      <c r="AA15" s="110"/>
      <c r="AB15" s="111"/>
      <c r="AC15" s="553">
        <f t="shared" si="0"/>
        <v>0</v>
      </c>
      <c r="AD15" s="558"/>
      <c r="AE15" s="631"/>
      <c r="AH15" s="4"/>
      <c r="AI15" s="3">
        <f t="shared" si="1"/>
        <v>0</v>
      </c>
      <c r="AJ15" s="6">
        <f>IF('I T IN PUT DATA'!$C$19=3,"SLS 3/2009",0)</f>
        <v>0</v>
      </c>
      <c r="AK15" s="5"/>
      <c r="AL15" s="5"/>
      <c r="AM15" s="5"/>
      <c r="AN15" s="5"/>
      <c r="AO15" s="5"/>
      <c r="AP15" s="17"/>
      <c r="AQ15" s="5"/>
      <c r="AR15" s="6">
        <f>ROUND(IF('I T IN PUT DATA'!$C$19=3,AR14/2),0)</f>
        <v>0</v>
      </c>
      <c r="AS15" s="5"/>
      <c r="AT15" s="4"/>
      <c r="AV15" s="3">
        <f>IF(A30=0,A31,A30)</f>
        <v>340</v>
      </c>
      <c r="AW15" s="3">
        <f>IF(B30=0,B31,B30)</f>
        <v>250</v>
      </c>
      <c r="AX15" s="3">
        <f>IF(C30=0,C31,C30)</f>
        <v>180</v>
      </c>
      <c r="AY15" s="3">
        <f>IF(D30=0,D31,D30)</f>
        <v>120</v>
      </c>
      <c r="BB15" s="17">
        <f>IF(E30&gt;5999,300,IF(E30&gt;4499,200,IF(E30&gt;2999,125,90)))</f>
        <v>90</v>
      </c>
      <c r="BC15" s="17">
        <f>IF(E30&gt;5999,180,IF(E30&gt;4499,100,IF(E30&gt;2999,65,45)))</f>
        <v>45</v>
      </c>
    </row>
    <row r="16" spans="1:46" ht="12.75">
      <c r="A16" s="18">
        <f>IF(E16&gt;11899,1500,IF(E16&gt;11599,1450,IF(E16&gt;11299,1400,IF(E16&gt;10799,1300,IF(E16&gt;10499,1200,IF(E16&gt;10799,1300,IF(E16&gt;11299,1400,0)))))))</f>
        <v>0</v>
      </c>
      <c r="B16" s="18">
        <f>IF(E16&gt;11299,900,IF(E16&gt;10799,850,IF(E16&gt;10499,800,0)))</f>
        <v>0</v>
      </c>
      <c r="C16" s="18">
        <f>IF(E16&gt;10799,700,IF(E16&gt;10499,680,0))</f>
        <v>0</v>
      </c>
      <c r="D16" s="18">
        <f>IF(E16&gt;11299,500,IF(E16&gt;11799,500,IF(E16&gt;10499,500,0)))</f>
        <v>0</v>
      </c>
      <c r="E16" s="10">
        <f>H16+I16+J16+K16+L16</f>
        <v>0</v>
      </c>
      <c r="F16" s="10"/>
      <c r="G16" s="109">
        <v>41821</v>
      </c>
      <c r="H16" s="110">
        <f>+Data!E23</f>
        <v>0</v>
      </c>
      <c r="I16" s="110">
        <f>+Data!G23</f>
        <v>0</v>
      </c>
      <c r="J16" s="110"/>
      <c r="K16" s="110"/>
      <c r="L16" s="110"/>
      <c r="M16" s="110">
        <f>+Data!H23</f>
        <v>0</v>
      </c>
      <c r="N16" s="110">
        <f>+Data!I23</f>
        <v>0</v>
      </c>
      <c r="O16" s="110" t="str">
        <f>+Data!J23</f>
        <v> </v>
      </c>
      <c r="P16" s="110" t="str">
        <f>+Data!K23</f>
        <v> </v>
      </c>
      <c r="Q16" s="110">
        <f>+Data!L23</f>
        <v>0</v>
      </c>
      <c r="R16" s="110">
        <f>+Data!M23</f>
        <v>0</v>
      </c>
      <c r="S16" s="560">
        <f>SUM(H16:R16)</f>
        <v>0</v>
      </c>
      <c r="T16" s="110">
        <f>+Data!O23</f>
        <v>0</v>
      </c>
      <c r="U16" s="110"/>
      <c r="V16" s="110">
        <f>+Data!P23</f>
        <v>0</v>
      </c>
      <c r="W16" s="110">
        <f>+Data!Q23</f>
        <v>0</v>
      </c>
      <c r="X16" s="110">
        <f>+Data!R23</f>
        <v>40</v>
      </c>
      <c r="Y16" s="110">
        <f>+Data!S23</f>
        <v>150</v>
      </c>
      <c r="Z16" s="110">
        <f>+Data!T23</f>
        <v>0</v>
      </c>
      <c r="AA16" s="110">
        <f>+Data!U23</f>
        <v>20</v>
      </c>
      <c r="AB16" s="111"/>
      <c r="AC16" s="553">
        <f t="shared" si="0"/>
        <v>210</v>
      </c>
      <c r="AD16" s="553">
        <f>+Data!V23</f>
        <v>0</v>
      </c>
      <c r="AE16" s="631"/>
      <c r="AF16" s="10">
        <f>AF14</f>
        <v>0</v>
      </c>
      <c r="AH16" s="4"/>
      <c r="AI16" s="3">
        <f t="shared" si="1"/>
        <v>0</v>
      </c>
      <c r="AJ16" s="31"/>
      <c r="AK16" s="5"/>
      <c r="AL16" s="5"/>
      <c r="AM16" s="5"/>
      <c r="AN16" s="5"/>
      <c r="AO16" s="139"/>
      <c r="AP16" s="17"/>
      <c r="AQ16" s="139"/>
      <c r="AR16" s="393"/>
      <c r="AS16" s="5"/>
      <c r="AT16" s="4"/>
    </row>
    <row r="17" spans="1:46" ht="9.75" customHeight="1">
      <c r="A17" s="17">
        <f>IF(E16&gt;9299,1100,IF(E16&gt;8599,1000,IF(E16&gt;7799,900,IF(E16&gt;7399,800,IF(E16&gt;6399,700,IF(E16&gt;5699,600,IF(E16&gt;4999,500,IF(E16&gt;4399,400,340))))))))</f>
        <v>340</v>
      </c>
      <c r="B17" s="17">
        <f>IF(E16&gt;9299,740,IF(E16&gt;8599,690,IF(E16&gt;7799,620,IF(E16&gt;7399,550,IF(E16&gt;6399,480,IF(E16&gt;5699,420,IF(E16&gt;4999,360,IF(E16&gt;4399,300,250))))))))</f>
        <v>250</v>
      </c>
      <c r="C17" s="17">
        <f>IF(E16&gt;9299,620,IF(E16&gt;8599,560,IF(E16&gt;7799,500,IF(E16&gt;7399,440,IF(E16&gt;6399,380,IF(E16&gt;5699,320,IF(E16&gt;4999,270,IF(E16&gt;4399,220,180))))))))</f>
        <v>180</v>
      </c>
      <c r="D17" s="17">
        <f>IF(E16&gt;9299,450,IF(E16&gt;8599,430,IF(E16&gt;7799,380,IF(E16&gt;7399,330,IF(E16&gt;6399,280,IF(E16&gt;5699,230,IF(E16&gt;4999,190,IF(E16&gt;4399,150,120))))))))</f>
        <v>120</v>
      </c>
      <c r="E17" s="16" t="s">
        <v>12</v>
      </c>
      <c r="F17" s="16"/>
      <c r="G17" s="113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560"/>
      <c r="T17" s="110"/>
      <c r="U17" s="110"/>
      <c r="V17" s="110"/>
      <c r="W17" s="110"/>
      <c r="X17" s="110"/>
      <c r="Y17" s="110"/>
      <c r="Z17" s="110"/>
      <c r="AA17" s="110"/>
      <c r="AB17" s="111"/>
      <c r="AC17" s="553">
        <f t="shared" si="0"/>
        <v>0</v>
      </c>
      <c r="AD17" s="558"/>
      <c r="AE17" s="631"/>
      <c r="AH17" s="4"/>
      <c r="AI17" s="3">
        <f t="shared" si="1"/>
        <v>0</v>
      </c>
      <c r="AJ17" s="6"/>
      <c r="AK17" s="5"/>
      <c r="AL17" s="5"/>
      <c r="AM17" s="5"/>
      <c r="AN17" s="5"/>
      <c r="AO17" s="5"/>
      <c r="AP17" s="17"/>
      <c r="AQ17" s="5"/>
      <c r="AR17" s="6"/>
      <c r="AS17" s="5"/>
      <c r="AT17" s="4"/>
    </row>
    <row r="18" spans="1:46" ht="12.75">
      <c r="A18" s="18">
        <f>IF(E18&gt;11899,1500,IF(E18&gt;11599,1450,IF(E18&gt;11299,1400,IF(E18&gt;10799,1300,IF(E18&gt;10499,1200,IF(E18&gt;10799,1300,IF(E18&gt;11299,1400,0)))))))</f>
        <v>0</v>
      </c>
      <c r="B18" s="18">
        <f>IF(E18&gt;11299,900,IF(E18&gt;10799,850,IF(E18&gt;10499,800,0)))</f>
        <v>0</v>
      </c>
      <c r="C18" s="18">
        <f>IF(E18&gt;10799,700,IF(E18&gt;10499,680,0))</f>
        <v>0</v>
      </c>
      <c r="D18" s="18">
        <f>IF(E18&gt;11299,500,IF(E18&gt;11799,500,IF(E18&gt;10499,500,0)))</f>
        <v>0</v>
      </c>
      <c r="E18" s="10">
        <f>H18+I18+J18+K18+L18</f>
        <v>0</v>
      </c>
      <c r="F18" s="10"/>
      <c r="G18" s="109">
        <v>41852</v>
      </c>
      <c r="H18" s="110">
        <f>+Data!E24</f>
        <v>0</v>
      </c>
      <c r="I18" s="110">
        <f>+Data!G24</f>
        <v>0</v>
      </c>
      <c r="J18" s="110"/>
      <c r="K18" s="110"/>
      <c r="L18" s="110"/>
      <c r="M18" s="110">
        <f>+Data!H24</f>
        <v>0</v>
      </c>
      <c r="N18" s="110">
        <f>+Data!I24</f>
        <v>0</v>
      </c>
      <c r="O18" s="110" t="str">
        <f>+Data!J24</f>
        <v> </v>
      </c>
      <c r="P18" s="110" t="str">
        <f>+Data!K24</f>
        <v> </v>
      </c>
      <c r="Q18" s="110">
        <f>+Data!L24</f>
        <v>0</v>
      </c>
      <c r="R18" s="110">
        <f>+Data!M24</f>
        <v>0</v>
      </c>
      <c r="S18" s="560">
        <f>SUM(H18:R18)</f>
        <v>0</v>
      </c>
      <c r="T18" s="110">
        <f>+Data!O24</f>
        <v>0</v>
      </c>
      <c r="U18" s="110"/>
      <c r="V18" s="110">
        <f>+Data!P24</f>
        <v>0</v>
      </c>
      <c r="W18" s="110">
        <f>+Data!Q24</f>
        <v>0</v>
      </c>
      <c r="X18" s="110">
        <f>+Data!R24</f>
        <v>40</v>
      </c>
      <c r="Y18" s="110">
        <f>+Data!S24</f>
        <v>150</v>
      </c>
      <c r="Z18" s="110">
        <f>+Data!T24</f>
        <v>0</v>
      </c>
      <c r="AA18" s="110">
        <f>+Data!U24</f>
        <v>20</v>
      </c>
      <c r="AB18" s="111"/>
      <c r="AC18" s="553">
        <f t="shared" si="0"/>
        <v>210</v>
      </c>
      <c r="AD18" s="553">
        <f>+Data!V24</f>
        <v>0</v>
      </c>
      <c r="AE18" s="631">
        <f>+Data!N40:N40</f>
        <v>0</v>
      </c>
      <c r="AF18" s="10">
        <f>AF16</f>
        <v>0</v>
      </c>
      <c r="AG18" s="17">
        <f>IF((S16*6)&gt;75000,600,IF((S16*6)&gt;60000,450,IF((S16*6)&gt;45000,300,IF((S16*6)&gt;30000,150,60))))</f>
        <v>60</v>
      </c>
      <c r="AH18" s="4">
        <f>IF((S16*6)&gt;75000,750,IF((S16*6)&gt;60000,565,IF((S16*6)&gt;45000,375,IF((S16*6)&gt;30000,190,75))))</f>
        <v>75</v>
      </c>
      <c r="AI18" s="3">
        <f t="shared" si="1"/>
        <v>0</v>
      </c>
      <c r="AJ18" s="31"/>
      <c r="AK18" s="5"/>
      <c r="AL18" s="5"/>
      <c r="AM18" s="5"/>
      <c r="AN18" s="5"/>
      <c r="AO18" s="139"/>
      <c r="AP18" s="17"/>
      <c r="AQ18" s="17"/>
      <c r="AR18" s="6"/>
      <c r="AS18" s="5"/>
      <c r="AT18" s="4"/>
    </row>
    <row r="19" spans="1:46" ht="9.75" customHeight="1">
      <c r="A19" s="17">
        <f>IF(E18&gt;9299,1100,IF(E18&gt;8599,1000,IF(E18&gt;7799,900,IF(E18&gt;7399,800,IF(E18&gt;6399,700,IF(E18&gt;5699,600,IF(E18&gt;4999,500,IF(E18&gt;4399,400,340))))))))</f>
        <v>340</v>
      </c>
      <c r="B19" s="17">
        <f>IF(E18&gt;9299,740,IF(E18&gt;8599,690,IF(E18&gt;7799,620,IF(E18&gt;7399,550,IF(E18&gt;6399,480,IF(E18&gt;5699,420,IF(E18&gt;4999,360,IF(E18&gt;4399,300,250))))))))</f>
        <v>250</v>
      </c>
      <c r="C19" s="17">
        <f>IF(E18&gt;9299,620,IF(E18&gt;8599,560,IF(E18&gt;7799,500,IF(E18&gt;7399,440,IF(E18&gt;6399,380,IF(E18&gt;5699,320,IF(E18&gt;4999,270,IF(E18&gt;4399,220,180))))))))</f>
        <v>180</v>
      </c>
      <c r="D19" s="17">
        <f>IF(E18&gt;9299,450,IF(E18&gt;8599,430,IF(E18&gt;7799,380,IF(E18&gt;7399,330,IF(E18&gt;6399,280,IF(E18&gt;5699,230,IF(E18&gt;4999,190,IF(E18&gt;4399,150,120))))))))</f>
        <v>120</v>
      </c>
      <c r="E19" s="16"/>
      <c r="F19" s="16"/>
      <c r="G19" s="113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560"/>
      <c r="T19" s="110"/>
      <c r="U19" s="110"/>
      <c r="V19" s="110"/>
      <c r="W19" s="110"/>
      <c r="X19" s="110"/>
      <c r="Y19" s="110"/>
      <c r="Z19" s="110"/>
      <c r="AA19" s="110"/>
      <c r="AB19" s="111"/>
      <c r="AC19" s="553">
        <f t="shared" si="0"/>
        <v>0</v>
      </c>
      <c r="AD19" s="558"/>
      <c r="AE19" s="631"/>
      <c r="AH19" s="4"/>
      <c r="AI19" s="3">
        <f t="shared" si="1"/>
        <v>0</v>
      </c>
      <c r="AJ19" s="6"/>
      <c r="AK19" s="5"/>
      <c r="AL19" s="5"/>
      <c r="AM19" s="5"/>
      <c r="AN19" s="5"/>
      <c r="AO19" s="5"/>
      <c r="AP19" s="17"/>
      <c r="AQ19" s="5"/>
      <c r="AR19" s="6"/>
      <c r="AS19" s="5"/>
      <c r="AT19" s="4"/>
    </row>
    <row r="20" spans="1:35" ht="12.75">
      <c r="A20" s="18">
        <f>IF(E20&gt;11899,1500,IF(E20&gt;11599,1450,IF(E20&gt;11299,1400,IF(E20&gt;10799,1300,IF(E20&gt;10499,1200,IF(E20&gt;10799,1300,IF(E20&gt;11299,1400,0)))))))</f>
        <v>0</v>
      </c>
      <c r="B20" s="18">
        <f>IF(E20&gt;11299,900,IF(E20&gt;10799,850,IF(E20&gt;10499,800,0)))</f>
        <v>0</v>
      </c>
      <c r="C20" s="18">
        <f>IF(E20&gt;10799,700,IF(E20&gt;10499,680,0))</f>
        <v>0</v>
      </c>
      <c r="D20" s="18">
        <f>IF(E20&gt;11299,500,IF(E20&gt;11799,500,IF(E20&gt;10499,500,0)))</f>
        <v>0</v>
      </c>
      <c r="E20" s="10">
        <f>H20+I20+J20+K20+L20</f>
        <v>0</v>
      </c>
      <c r="F20" s="10"/>
      <c r="G20" s="109">
        <v>41883</v>
      </c>
      <c r="H20" s="110">
        <f>+Data!E25</f>
        <v>0</v>
      </c>
      <c r="I20" s="110">
        <f>+Data!G25</f>
        <v>0</v>
      </c>
      <c r="J20" s="110"/>
      <c r="K20" s="110"/>
      <c r="L20" s="110"/>
      <c r="M20" s="110">
        <f>+Data!H25</f>
        <v>0</v>
      </c>
      <c r="N20" s="110">
        <f>+Data!I25</f>
        <v>0</v>
      </c>
      <c r="O20" s="110" t="str">
        <f>+Data!J25</f>
        <v> </v>
      </c>
      <c r="P20" s="110" t="str">
        <f>+Data!K25</f>
        <v> </v>
      </c>
      <c r="Q20" s="110">
        <f>+Data!L25</f>
        <v>0</v>
      </c>
      <c r="R20" s="110">
        <f>+Data!M25</f>
        <v>0</v>
      </c>
      <c r="S20" s="560">
        <f>SUM(H20:R20)</f>
        <v>0</v>
      </c>
      <c r="T20" s="110">
        <f>+Data!O25</f>
        <v>0</v>
      </c>
      <c r="U20" s="110"/>
      <c r="V20" s="110">
        <f>+Data!P25</f>
        <v>0</v>
      </c>
      <c r="W20" s="110">
        <f>+Data!Q25</f>
        <v>0</v>
      </c>
      <c r="X20" s="110">
        <f>+Data!R25</f>
        <v>40</v>
      </c>
      <c r="Y20" s="110">
        <f>+Data!S25</f>
        <v>150</v>
      </c>
      <c r="Z20" s="110">
        <f>+Data!T25</f>
        <v>0</v>
      </c>
      <c r="AA20" s="110">
        <f>+Data!U25</f>
        <v>20</v>
      </c>
      <c r="AB20" s="111"/>
      <c r="AC20" s="553">
        <f t="shared" si="0"/>
        <v>210</v>
      </c>
      <c r="AD20" s="553">
        <f>+Data!V25</f>
        <v>0</v>
      </c>
      <c r="AE20" s="631"/>
      <c r="AF20" s="10">
        <f>AF18</f>
        <v>0</v>
      </c>
      <c r="AH20" s="4"/>
      <c r="AI20" s="3">
        <f t="shared" si="1"/>
        <v>0</v>
      </c>
    </row>
    <row r="21" spans="1:46" ht="9.75" customHeight="1">
      <c r="A21" s="17">
        <f>IF(E20&gt;9299,1100,IF(E20&gt;8599,1000,IF(E20&gt;7799,900,IF(E20&gt;7399,800,IF(E20&gt;6399,700,IF(E20&gt;5699,600,IF(E20&gt;4999,500,IF(E20&gt;4399,400,340))))))))</f>
        <v>340</v>
      </c>
      <c r="B21" s="17">
        <f>IF(E20&gt;9299,740,IF(E20&gt;8599,690,IF(E20&gt;7799,620,IF(E20&gt;7399,550,IF(E20&gt;6399,480,IF(E20&gt;5699,420,IF(E20&gt;4999,360,IF(E20&gt;4399,300,250))))))))</f>
        <v>250</v>
      </c>
      <c r="C21" s="17">
        <f>IF(E20&gt;9299,620,IF(E20&gt;8599,560,IF(E20&gt;7799,500,IF(E20&gt;7399,440,IF(E20&gt;6399,380,IF(E20&gt;5699,320,IF(E20&gt;4999,270,IF(E20&gt;4399,220,180))))))))</f>
        <v>180</v>
      </c>
      <c r="D21" s="17">
        <f>IF(E20&gt;9299,450,IF(E20&gt;8599,430,IF(E20&gt;7799,380,IF(E20&gt;7399,330,IF(E20&gt;6399,280,IF(E20&gt;5699,230,IF(E20&gt;4999,190,IF(E20&gt;4399,150,120))))))))</f>
        <v>120</v>
      </c>
      <c r="E21" s="16" t="s">
        <v>12</v>
      </c>
      <c r="F21" s="16"/>
      <c r="G21" s="113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560"/>
      <c r="T21" s="110"/>
      <c r="U21" s="110"/>
      <c r="V21" s="110"/>
      <c r="W21" s="110"/>
      <c r="X21" s="110"/>
      <c r="Y21" s="110"/>
      <c r="Z21" s="110"/>
      <c r="AA21" s="110"/>
      <c r="AB21" s="111"/>
      <c r="AC21" s="553">
        <f t="shared" si="0"/>
        <v>0</v>
      </c>
      <c r="AD21" s="558"/>
      <c r="AE21" s="631"/>
      <c r="AH21" s="4"/>
      <c r="AI21" s="3">
        <f t="shared" si="1"/>
        <v>0</v>
      </c>
      <c r="AJ21" s="7"/>
      <c r="AK21" s="8"/>
      <c r="AL21" s="8"/>
      <c r="AM21" s="8"/>
      <c r="AN21" s="8"/>
      <c r="AO21" s="8"/>
      <c r="AP21" s="8"/>
      <c r="AQ21" s="8"/>
      <c r="AR21" s="12">
        <f>SUM(AR6:AR18)</f>
        <v>0</v>
      </c>
      <c r="AS21" s="11">
        <f>SUM(AS6:AS18)</f>
        <v>0</v>
      </c>
      <c r="AT21" s="13">
        <f>SUM(AT6:AT18)</f>
        <v>0</v>
      </c>
    </row>
    <row r="22" spans="1:35" ht="12.75">
      <c r="A22" s="18">
        <f>IF(E22&gt;11899,1500,IF(E22&gt;11599,1450,IF(E22&gt;11299,1400,IF(E22&gt;10799,1300,IF(E22&gt;10499,1200,IF(E22&gt;10799,1300,IF(E22&gt;11299,1400,0)))))))</f>
        <v>0</v>
      </c>
      <c r="B22" s="18">
        <f>IF(E22&gt;11299,900,IF(E22&gt;10799,850,IF(E22&gt;10499,800,0)))</f>
        <v>0</v>
      </c>
      <c r="C22" s="18">
        <f>IF(E22&gt;10799,700,IF(E22&gt;10499,680,0))</f>
        <v>0</v>
      </c>
      <c r="D22" s="18">
        <f>IF(E22&gt;11299,500,IF(E22&gt;11799,500,IF(E22&gt;10499,500,0)))</f>
        <v>0</v>
      </c>
      <c r="E22" s="10">
        <f>H22+I22+J22+K22+L22</f>
        <v>0</v>
      </c>
      <c r="F22" s="10"/>
      <c r="G22" s="109">
        <v>41913</v>
      </c>
      <c r="H22" s="110">
        <f>+Data!E26</f>
        <v>0</v>
      </c>
      <c r="I22" s="110">
        <f>+Data!G26</f>
        <v>0</v>
      </c>
      <c r="J22" s="110"/>
      <c r="K22" s="110"/>
      <c r="L22" s="110"/>
      <c r="M22" s="110">
        <f>+Data!H26</f>
        <v>0</v>
      </c>
      <c r="N22" s="110">
        <f>+Data!I26</f>
        <v>0</v>
      </c>
      <c r="O22" s="110" t="str">
        <f>+Data!J26</f>
        <v> </v>
      </c>
      <c r="P22" s="110" t="str">
        <f>+Data!K26</f>
        <v> </v>
      </c>
      <c r="Q22" s="110">
        <f>+Data!L26</f>
        <v>0</v>
      </c>
      <c r="R22" s="110">
        <f>+Data!M26</f>
        <v>0</v>
      </c>
      <c r="S22" s="560">
        <f>SUM(H22:R22)</f>
        <v>0</v>
      </c>
      <c r="T22" s="110">
        <f>+Data!O26</f>
        <v>0</v>
      </c>
      <c r="U22" s="110"/>
      <c r="V22" s="110">
        <f>+Data!P26</f>
        <v>0</v>
      </c>
      <c r="W22" s="110">
        <f>+Data!Q26</f>
        <v>0</v>
      </c>
      <c r="X22" s="110">
        <f>+Data!R26</f>
        <v>40</v>
      </c>
      <c r="Y22" s="110">
        <f>+Data!S26</f>
        <v>150</v>
      </c>
      <c r="Z22" s="110">
        <f>+Data!T26</f>
        <v>0</v>
      </c>
      <c r="AA22" s="110">
        <f>+Data!U26</f>
        <v>20</v>
      </c>
      <c r="AB22" s="111"/>
      <c r="AC22" s="553">
        <f t="shared" si="0"/>
        <v>210</v>
      </c>
      <c r="AD22" s="553">
        <f>+Data!V26</f>
        <v>0</v>
      </c>
      <c r="AE22" s="631"/>
      <c r="AF22" s="10">
        <f>AF20</f>
        <v>0</v>
      </c>
      <c r="AH22" s="4"/>
      <c r="AI22" s="3">
        <f t="shared" si="1"/>
        <v>0</v>
      </c>
    </row>
    <row r="23" spans="1:46" ht="9.75" customHeight="1">
      <c r="A23" s="17">
        <f>IF(E22&gt;9299,1100,IF(E22&gt;8599,1000,IF(E22&gt;7799,900,IF(E22&gt;7399,800,IF(E22&gt;6399,700,IF(E22&gt;5699,600,IF(E22&gt;4999,500,IF(E22&gt;4399,400,340))))))))</f>
        <v>340</v>
      </c>
      <c r="B23" s="17">
        <f>IF(E22&gt;9299,740,IF(E22&gt;8599,690,IF(E22&gt;7799,620,IF(E22&gt;7399,550,IF(E22&gt;6399,480,IF(E22&gt;5699,420,IF(E22&gt;4999,360,IF(E22&gt;4399,300,250))))))))</f>
        <v>250</v>
      </c>
      <c r="C23" s="17">
        <f>IF(E22&gt;9299,620,IF(E22&gt;8599,560,IF(E22&gt;7799,500,IF(E22&gt;7399,440,IF(E22&gt;6399,380,IF(E22&gt;5699,320,IF(E22&gt;4999,270,IF(E22&gt;4399,220,180))))))))</f>
        <v>180</v>
      </c>
      <c r="D23" s="17">
        <f>IF(E22&gt;9299,450,IF(E22&gt;8599,430,IF(E22&gt;7799,380,IF(E22&gt;7399,330,IF(E22&gt;6399,280,IF(E22&gt;5699,230,IF(E22&gt;4999,190,IF(E22&gt;4399,150,120))))))))</f>
        <v>120</v>
      </c>
      <c r="E23" s="16" t="s">
        <v>12</v>
      </c>
      <c r="F23" s="16"/>
      <c r="G23" s="113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560"/>
      <c r="T23" s="110"/>
      <c r="U23" s="110"/>
      <c r="V23" s="110"/>
      <c r="W23" s="110"/>
      <c r="X23" s="110"/>
      <c r="Y23" s="110"/>
      <c r="Z23" s="110"/>
      <c r="AA23" s="110"/>
      <c r="AB23" s="111"/>
      <c r="AC23" s="553">
        <f t="shared" si="0"/>
        <v>0</v>
      </c>
      <c r="AD23" s="558"/>
      <c r="AE23" s="631"/>
      <c r="AH23" s="4"/>
      <c r="AI23" s="3">
        <f t="shared" si="1"/>
        <v>0</v>
      </c>
      <c r="AJ23" s="817" t="s">
        <v>460</v>
      </c>
      <c r="AK23" s="818"/>
      <c r="AL23" s="818"/>
      <c r="AM23" s="818"/>
      <c r="AN23" s="818"/>
      <c r="AO23" s="818"/>
      <c r="AP23" s="818"/>
      <c r="AQ23" s="819"/>
      <c r="AR23" s="32" t="s">
        <v>126</v>
      </c>
      <c r="AS23" s="30" t="s">
        <v>127</v>
      </c>
      <c r="AT23" s="14" t="s">
        <v>146</v>
      </c>
    </row>
    <row r="24" spans="1:48" ht="12.75">
      <c r="A24" s="18">
        <f>IF(E24&gt;11899,1500,IF(E24&gt;11599,1450,IF(E24&gt;11299,1400,IF(E24&gt;10799,1300,IF(E24&gt;10499,1200,IF(E24&gt;10799,1300,IF(E24&gt;11299,1400,0)))))))</f>
        <v>0</v>
      </c>
      <c r="B24" s="18">
        <f>IF(E24&gt;11299,900,IF(E24&gt;10799,850,IF(E24&gt;10499,800,0)))</f>
        <v>0</v>
      </c>
      <c r="C24" s="18">
        <f>IF(E24&gt;10799,700,IF(E24&gt;10499,680,0))</f>
        <v>0</v>
      </c>
      <c r="D24" s="18">
        <f>IF(E24&gt;11299,500,IF(E24&gt;11799,500,IF(E24&gt;10499,500,0)))</f>
        <v>0</v>
      </c>
      <c r="E24" s="10">
        <f>H24+I24+J24+K24+L24</f>
        <v>0</v>
      </c>
      <c r="F24" s="10"/>
      <c r="G24" s="109">
        <v>41944</v>
      </c>
      <c r="H24" s="110">
        <f>+Data!E27</f>
        <v>0</v>
      </c>
      <c r="I24" s="110">
        <f>+Data!G27</f>
        <v>0</v>
      </c>
      <c r="J24" s="110"/>
      <c r="K24" s="110"/>
      <c r="L24" s="110"/>
      <c r="M24" s="110">
        <f>+Data!H27</f>
        <v>0</v>
      </c>
      <c r="N24" s="110">
        <f>+Data!I27</f>
        <v>0</v>
      </c>
      <c r="O24" s="110" t="str">
        <f>+Data!J27</f>
        <v> </v>
      </c>
      <c r="P24" s="110" t="str">
        <f>+Data!K27</f>
        <v> </v>
      </c>
      <c r="Q24" s="110">
        <f>+Data!L27</f>
        <v>0</v>
      </c>
      <c r="R24" s="110">
        <f>+Data!M27</f>
        <v>0</v>
      </c>
      <c r="S24" s="560">
        <f>SUM(H24:R24)</f>
        <v>0</v>
      </c>
      <c r="T24" s="110">
        <f>+Data!O27</f>
        <v>0</v>
      </c>
      <c r="U24" s="110"/>
      <c r="V24" s="110">
        <f>+Data!P27</f>
        <v>0</v>
      </c>
      <c r="W24" s="110">
        <f>+Data!Q27</f>
        <v>0</v>
      </c>
      <c r="X24" s="110">
        <f>+Data!R27</f>
        <v>40</v>
      </c>
      <c r="Y24" s="110">
        <f>+Data!S27</f>
        <v>150</v>
      </c>
      <c r="Z24" s="110">
        <f>+Data!T27</f>
        <v>0</v>
      </c>
      <c r="AA24" s="110">
        <f>+Data!U27</f>
        <v>20</v>
      </c>
      <c r="AB24" s="111"/>
      <c r="AC24" s="553">
        <f t="shared" si="0"/>
        <v>210</v>
      </c>
      <c r="AD24" s="553">
        <f>+Data!V27</f>
        <v>0</v>
      </c>
      <c r="AE24" s="631"/>
      <c r="AF24" s="10">
        <f>AF22</f>
        <v>0</v>
      </c>
      <c r="AH24" s="4">
        <f>ROUND(S24/30,0)</f>
        <v>0</v>
      </c>
      <c r="AI24" s="3">
        <f t="shared" si="1"/>
        <v>0</v>
      </c>
      <c r="AJ24" s="820"/>
      <c r="AK24" s="821"/>
      <c r="AL24" s="821"/>
      <c r="AM24" s="821"/>
      <c r="AN24" s="821"/>
      <c r="AO24" s="821"/>
      <c r="AP24" s="821"/>
      <c r="AQ24" s="822"/>
      <c r="AR24" s="7"/>
      <c r="AS24" s="8"/>
      <c r="AT24" s="9"/>
      <c r="AV24" s="3">
        <f>1155*4</f>
        <v>4620</v>
      </c>
    </row>
    <row r="25" spans="1:46" ht="9.75" customHeight="1">
      <c r="A25" s="17">
        <f>IF(E24&gt;9299,1100,IF(E24&gt;8599,1000,IF(E24&gt;7799,900,IF(E24&gt;7399,800,IF(E24&gt;6399,700,IF(E24&gt;5699,600,IF(E24&gt;4999,500,IF(E24&gt;4399,400,340))))))))</f>
        <v>340</v>
      </c>
      <c r="B25" s="17">
        <f>IF(E24&gt;9299,740,IF(E24&gt;8599,690,IF(E24&gt;7799,620,IF(E24&gt;7399,550,IF(E24&gt;6399,480,IF(E24&gt;5699,420,IF(E24&gt;4999,360,IF(E24&gt;4399,300,250))))))))</f>
        <v>250</v>
      </c>
      <c r="C25" s="17">
        <f>IF(E24&gt;9299,620,IF(E24&gt;8599,560,IF(E24&gt;7799,500,IF(E24&gt;7399,440,IF(E24&gt;6399,380,IF(E24&gt;5699,320,IF(E24&gt;4999,270,IF(E24&gt;4399,220,180))))))))</f>
        <v>180</v>
      </c>
      <c r="D25" s="17">
        <f>IF(E24&gt;9299,450,IF(E24&gt;8599,430,IF(E24&gt;7799,380,IF(E24&gt;7399,330,IF(E24&gt;6399,280,IF(E24&gt;5699,230,IF(E24&gt;4999,190,IF(E24&gt;4399,150,120))))))))</f>
        <v>120</v>
      </c>
      <c r="E25" s="16" t="s">
        <v>12</v>
      </c>
      <c r="F25" s="16"/>
      <c r="G25" s="113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560"/>
      <c r="T25" s="110"/>
      <c r="U25" s="110"/>
      <c r="V25" s="110"/>
      <c r="W25" s="110"/>
      <c r="X25" s="110"/>
      <c r="Y25" s="110"/>
      <c r="Z25" s="110"/>
      <c r="AA25" s="110"/>
      <c r="AB25" s="111"/>
      <c r="AC25" s="553">
        <f t="shared" si="0"/>
        <v>0</v>
      </c>
      <c r="AD25" s="558"/>
      <c r="AE25" s="631"/>
      <c r="AH25" s="4"/>
      <c r="AI25" s="3">
        <f t="shared" si="1"/>
        <v>0</v>
      </c>
      <c r="AJ25" s="31"/>
      <c r="AK25" s="396" t="s">
        <v>382</v>
      </c>
      <c r="AL25" s="396"/>
      <c r="AM25" s="396" t="s">
        <v>36</v>
      </c>
      <c r="AN25" s="396" t="s">
        <v>37</v>
      </c>
      <c r="AO25" s="396" t="s">
        <v>383</v>
      </c>
      <c r="AP25" s="396" t="s">
        <v>384</v>
      </c>
      <c r="AQ25" s="396" t="s">
        <v>384</v>
      </c>
      <c r="AR25" s="6"/>
      <c r="AS25" s="5"/>
      <c r="AT25" s="4"/>
    </row>
    <row r="26" spans="1:46" ht="12.75">
      <c r="A26" s="18">
        <f>IF(E26&gt;11899,1500,IF(E26&gt;11599,1450,IF(E26&gt;11299,1400,IF(E26&gt;10799,1300,IF(E26&gt;10499,1200,IF(E26&gt;10799,1300,IF(E26&gt;11299,1400,0)))))))</f>
        <v>0</v>
      </c>
      <c r="B26" s="18">
        <f>IF(E26&gt;11299,900,IF(E26&gt;10799,850,IF(E26&gt;10499,800,0)))</f>
        <v>0</v>
      </c>
      <c r="C26" s="18">
        <f>IF(E26&gt;10799,700,IF(E26&gt;10499,680,0))</f>
        <v>0</v>
      </c>
      <c r="D26" s="18">
        <f>IF(E26&gt;11299,500,IF(E26&gt;11799,500,IF(E26&gt;10499,500,0)))</f>
        <v>0</v>
      </c>
      <c r="E26" s="10">
        <f>H26+I26+J26+K26+L26</f>
        <v>0</v>
      </c>
      <c r="F26" s="10"/>
      <c r="G26" s="109">
        <v>41974</v>
      </c>
      <c r="H26" s="110">
        <f>+Data!E28</f>
        <v>0</v>
      </c>
      <c r="I26" s="110">
        <f>+Data!G28</f>
        <v>0</v>
      </c>
      <c r="J26" s="110"/>
      <c r="K26" s="110"/>
      <c r="L26" s="110"/>
      <c r="M26" s="110">
        <f>+Data!H28</f>
        <v>0</v>
      </c>
      <c r="N26" s="110">
        <f>+Data!I28</f>
        <v>0</v>
      </c>
      <c r="O26" s="110" t="str">
        <f>+Data!J28</f>
        <v> </v>
      </c>
      <c r="P26" s="110" t="str">
        <f>+Data!K28</f>
        <v> </v>
      </c>
      <c r="Q26" s="110">
        <f>+Data!L28</f>
        <v>0</v>
      </c>
      <c r="R26" s="110">
        <f>+Data!M28</f>
        <v>0</v>
      </c>
      <c r="S26" s="560">
        <f>SUM(H26:R26)</f>
        <v>0</v>
      </c>
      <c r="T26" s="110">
        <f>+Data!O28</f>
        <v>0</v>
      </c>
      <c r="U26" s="110"/>
      <c r="V26" s="110">
        <f>+Data!P28</f>
        <v>0</v>
      </c>
      <c r="W26" s="110">
        <f>+Data!Q28</f>
        <v>0</v>
      </c>
      <c r="X26" s="110">
        <f>+Data!R28</f>
        <v>40</v>
      </c>
      <c r="Y26" s="110">
        <f>+Data!S28</f>
        <v>150</v>
      </c>
      <c r="Z26" s="110">
        <f>+Data!T28</f>
        <v>0</v>
      </c>
      <c r="AA26" s="110">
        <f>+Data!U28</f>
        <v>20</v>
      </c>
      <c r="AB26" s="111"/>
      <c r="AC26" s="553">
        <f t="shared" si="0"/>
        <v>210</v>
      </c>
      <c r="AD26" s="553">
        <f>+Data!V28</f>
        <v>0</v>
      </c>
      <c r="AE26" s="631"/>
      <c r="AF26" s="10">
        <f>AF24</f>
        <v>0</v>
      </c>
      <c r="AH26" s="4"/>
      <c r="AI26" s="3">
        <f t="shared" si="1"/>
        <v>0</v>
      </c>
      <c r="AJ26" s="6"/>
      <c r="AK26" s="5"/>
      <c r="AL26" s="5"/>
      <c r="AM26" s="5"/>
      <c r="AN26" s="5"/>
      <c r="AO26" s="5"/>
      <c r="AP26" s="395">
        <v>0.47</v>
      </c>
      <c r="AQ26" s="395">
        <v>0.54</v>
      </c>
      <c r="AR26" s="6"/>
      <c r="AS26" s="5"/>
      <c r="AT26" s="4"/>
    </row>
    <row r="27" spans="1:35" ht="9.75" customHeight="1">
      <c r="A27" s="17">
        <f>IF(E26&gt;9299,1100,IF(E26&gt;8599,1000,IF(E26&gt;7799,900,IF(E26&gt;7399,800,IF(E26&gt;6399,700,IF(E26&gt;5699,600,IF(E26&gt;4999,500,IF(E26&gt;4399,400,340))))))))</f>
        <v>340</v>
      </c>
      <c r="B27" s="17">
        <f>IF(E26&gt;9299,740,IF(E26&gt;8599,690,IF(E26&gt;7799,620,IF(E26&gt;7399,550,IF(E26&gt;6399,480,IF(E26&gt;5699,420,IF(E26&gt;4999,360,IF(E26&gt;4399,300,250))))))))</f>
        <v>250</v>
      </c>
      <c r="C27" s="17">
        <f>IF(E26&gt;9299,620,IF(E26&gt;8599,560,IF(E26&gt;7799,500,IF(E26&gt;7399,440,IF(E26&gt;6399,380,IF(E26&gt;5699,320,IF(E26&gt;4999,270,IF(E26&gt;4399,220,180))))))))</f>
        <v>180</v>
      </c>
      <c r="D27" s="17">
        <f>IF(E26&gt;9299,450,IF(E26&gt;8599,430,IF(E26&gt;7799,380,IF(E26&gt;7399,330,IF(E26&gt;6399,280,IF(E26&gt;5699,230,IF(E26&gt;4999,190,IF(E26&gt;4399,150,120))))))))</f>
        <v>120</v>
      </c>
      <c r="E27" s="16" t="s">
        <v>12</v>
      </c>
      <c r="F27" s="16"/>
      <c r="G27" s="113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560"/>
      <c r="T27" s="110"/>
      <c r="U27" s="110"/>
      <c r="V27" s="110"/>
      <c r="W27" s="110"/>
      <c r="X27" s="110"/>
      <c r="Y27" s="110"/>
      <c r="Z27" s="110"/>
      <c r="AA27" s="110"/>
      <c r="AB27" s="111"/>
      <c r="AC27" s="553">
        <f t="shared" si="0"/>
        <v>0</v>
      </c>
      <c r="AD27" s="558"/>
      <c r="AE27" s="631"/>
      <c r="AH27" s="4"/>
      <c r="AI27" s="3">
        <f t="shared" si="1"/>
        <v>0</v>
      </c>
    </row>
    <row r="28" spans="1:46" ht="12.75">
      <c r="A28" s="18">
        <f>IF(E28&gt;11899,1500,IF(E28&gt;11599,1450,IF(E28&gt;11299,1400,IF(E28&gt;10799,1300,IF(E28&gt;10499,1200,IF(E28&gt;10799,1300,IF(E28&gt;11299,1400,0)))))))</f>
        <v>0</v>
      </c>
      <c r="B28" s="18">
        <f>IF(E28&gt;11299,900,IF(E28&gt;10799,850,IF(E28&gt;10499,800,0)))</f>
        <v>0</v>
      </c>
      <c r="C28" s="18">
        <f>IF(E28&gt;10799,700,IF(E28&gt;10499,680,0))</f>
        <v>0</v>
      </c>
      <c r="D28" s="18">
        <f>IF(E28&gt;11299,500,IF(E28&gt;11799,500,IF(E28&gt;10499,500,0)))</f>
        <v>0</v>
      </c>
      <c r="E28" s="10">
        <f>H28+I28+J28+K28+L28</f>
        <v>0</v>
      </c>
      <c r="F28" s="10"/>
      <c r="G28" s="109">
        <v>42005</v>
      </c>
      <c r="H28" s="110">
        <f>+Data!E29</f>
        <v>0</v>
      </c>
      <c r="I28" s="110">
        <f>+Data!G29</f>
        <v>0</v>
      </c>
      <c r="J28" s="110"/>
      <c r="K28" s="110"/>
      <c r="L28" s="110"/>
      <c r="M28" s="110">
        <f>+Data!H29</f>
        <v>0</v>
      </c>
      <c r="N28" s="110">
        <f>+Data!I29</f>
        <v>0</v>
      </c>
      <c r="O28" s="110" t="str">
        <f>+Data!J29</f>
        <v> </v>
      </c>
      <c r="P28" s="110" t="str">
        <f>+Data!K29</f>
        <v> </v>
      </c>
      <c r="Q28" s="110">
        <f>+Data!L29</f>
        <v>0</v>
      </c>
      <c r="R28" s="110">
        <f>+Data!M29</f>
        <v>0</v>
      </c>
      <c r="S28" s="560">
        <f>SUM(H28:R28)</f>
        <v>0</v>
      </c>
      <c r="T28" s="110">
        <f>+Data!O29</f>
        <v>0</v>
      </c>
      <c r="U28" s="110"/>
      <c r="V28" s="110">
        <f>+Data!P29</f>
        <v>0</v>
      </c>
      <c r="W28" s="110">
        <f>+Data!Q29</f>
        <v>0</v>
      </c>
      <c r="X28" s="110">
        <f>+Data!R29</f>
        <v>40</v>
      </c>
      <c r="Y28" s="110">
        <f>+Data!S29</f>
        <v>150</v>
      </c>
      <c r="Z28" s="110">
        <f>+Data!T29</f>
        <v>0</v>
      </c>
      <c r="AA28" s="110">
        <f>+Data!U29</f>
        <v>20</v>
      </c>
      <c r="AB28" s="111"/>
      <c r="AC28" s="553">
        <f t="shared" si="0"/>
        <v>210</v>
      </c>
      <c r="AD28" s="553">
        <f>+Data!V29</f>
        <v>0</v>
      </c>
      <c r="AE28" s="631">
        <f>+Data!N41:N41</f>
        <v>0</v>
      </c>
      <c r="AF28" s="10">
        <f>AF26</f>
        <v>0</v>
      </c>
      <c r="AG28" s="17">
        <f>IF((S26*6)&gt;75000,600,IF((S26*6)&gt;60000,450,IF((S26*6)&gt;45000,300,IF((S26*6)&gt;30000,150,60))))</f>
        <v>60</v>
      </c>
      <c r="AH28" s="17">
        <f>IF((S26*6)&gt;75000,750,IF((S26*6)&gt;60000,565,IF((S26*6)&gt;45000,375,IF((S26*6)&gt;30000,190,75))))</f>
        <v>75</v>
      </c>
      <c r="AI28" s="3">
        <f t="shared" si="1"/>
        <v>0</v>
      </c>
      <c r="AJ28" s="31">
        <v>39995</v>
      </c>
      <c r="AK28" s="5">
        <f>+H16</f>
        <v>0</v>
      </c>
      <c r="AL28" s="5"/>
      <c r="AM28" s="5">
        <f>+J16</f>
        <v>0</v>
      </c>
      <c r="AN28" s="5">
        <f>+K16</f>
        <v>0</v>
      </c>
      <c r="AO28" s="5">
        <f>+L16</f>
        <v>0</v>
      </c>
      <c r="AP28" s="5">
        <f>+N16</f>
        <v>0</v>
      </c>
      <c r="AQ28" s="5">
        <f aca="true" t="shared" si="4" ref="AQ28:AQ35">ROUND((AK28+AL28+AM28+AN28+AO28)*$N$2/100,0)</f>
        <v>0</v>
      </c>
      <c r="AR28" s="6">
        <f aca="true" t="shared" si="5" ref="AR28:AR35">+AQ28-AP28</f>
        <v>0</v>
      </c>
      <c r="AS28" s="5"/>
      <c r="AT28" s="4">
        <f aca="true" t="shared" si="6" ref="AT28:AT35">+AR28-AS28</f>
        <v>0</v>
      </c>
    </row>
    <row r="29" spans="1:46" ht="9.75" customHeight="1">
      <c r="A29" s="17">
        <f>IF(E28&gt;9299,1100,IF(E28&gt;8599,1000,IF(E28&gt;7799,900,IF(E28&gt;7399,800,IF(E28&gt;6399,700,IF(E28&gt;5699,600,IF(E28&gt;4999,500,IF(E28&gt;4399,400,340))))))))</f>
        <v>340</v>
      </c>
      <c r="B29" s="17">
        <f>IF(E28&gt;9299,740,IF(E28&gt;8599,690,IF(E28&gt;7799,620,IF(E28&gt;7399,550,IF(E28&gt;6399,480,IF(E28&gt;5699,420,IF(E28&gt;4999,360,IF(E28&gt;4399,300,250))))))))</f>
        <v>250</v>
      </c>
      <c r="C29" s="17">
        <f>IF(E28&gt;9299,620,IF(E28&gt;8599,560,IF(E28&gt;7799,500,IF(E28&gt;7399,440,IF(E28&gt;6399,380,IF(E28&gt;5699,320,IF(E28&gt;4999,270,IF(E28&gt;4399,220,180))))))))</f>
        <v>180</v>
      </c>
      <c r="D29" s="17">
        <f>IF(E28&gt;9299,450,IF(E28&gt;8599,430,IF(E28&gt;7799,380,IF(E28&gt;7399,330,IF(E28&gt;6399,280,IF(E28&gt;5699,230,IF(E28&gt;4999,190,IF(E28&gt;4399,150,120))))))))</f>
        <v>120</v>
      </c>
      <c r="E29" s="16" t="s">
        <v>12</v>
      </c>
      <c r="F29" s="16"/>
      <c r="G29" s="113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560"/>
      <c r="T29" s="110"/>
      <c r="U29" s="110"/>
      <c r="V29" s="110"/>
      <c r="W29" s="110"/>
      <c r="X29" s="110"/>
      <c r="Y29" s="110"/>
      <c r="Z29" s="110"/>
      <c r="AA29" s="110"/>
      <c r="AB29" s="111"/>
      <c r="AC29" s="553">
        <f t="shared" si="0"/>
        <v>0</v>
      </c>
      <c r="AD29" s="558"/>
      <c r="AE29" s="631"/>
      <c r="AH29" s="4"/>
      <c r="AI29" s="3">
        <f t="shared" si="1"/>
        <v>0</v>
      </c>
      <c r="AJ29" s="6">
        <f>IF('I T IN PUT DATA'!$C$19=7,'Salary Details'!G32,0)</f>
        <v>0</v>
      </c>
      <c r="AK29" s="5">
        <f>IF('I T IN PUT DATA'!$C$19=7,'Salary Details'!H51,0)</f>
        <v>0</v>
      </c>
      <c r="AL29" s="5"/>
      <c r="AM29" s="5">
        <f>IF('I T IN PUT DATA'!$C$19=7,'Salary Details'!J51,0)</f>
        <v>0</v>
      </c>
      <c r="AN29" s="5">
        <f>IF('I T IN PUT DATA'!$C$19=7,'Salary Details'!K51,0)</f>
        <v>0</v>
      </c>
      <c r="AO29" s="5">
        <f>IF('I T IN PUT DATA'!$C$19=7,'Salary Details'!L51,0)</f>
        <v>0</v>
      </c>
      <c r="AP29" s="5">
        <f>ROUND((AK29+AL29+AM29+AN29+AO29)*$N$1/100,0)</f>
        <v>0</v>
      </c>
      <c r="AQ29" s="5">
        <f t="shared" si="4"/>
        <v>0</v>
      </c>
      <c r="AR29" s="6">
        <f t="shared" si="5"/>
        <v>0</v>
      </c>
      <c r="AS29" s="5"/>
      <c r="AT29" s="4">
        <f t="shared" si="6"/>
        <v>0</v>
      </c>
    </row>
    <row r="30" spans="1:46" ht="12.75">
      <c r="A30" s="18">
        <f>IF(E30&gt;11899,1500,IF(E30&gt;11599,1450,IF(E30&gt;11299,1400,IF(E30&gt;10799,1300,IF(E30&gt;10499,1200,IF(E30&gt;10799,1300,IF(E30&gt;11299,1400,0)))))))</f>
        <v>0</v>
      </c>
      <c r="B30" s="18">
        <f>IF(E30&gt;11299,900,IF(E30&gt;10799,850,IF(E30&gt;10499,800,0)))</f>
        <v>0</v>
      </c>
      <c r="C30" s="18">
        <f>IF(E30&gt;10799,700,IF(E30&gt;10499,680,0))</f>
        <v>0</v>
      </c>
      <c r="D30" s="18">
        <f>IF(E30&gt;11299,500,IF(E30&gt;11799,500,IF(E30&gt;10499,500,0)))</f>
        <v>0</v>
      </c>
      <c r="E30" s="10">
        <f>H30+I30+J30+K30+L30</f>
        <v>0</v>
      </c>
      <c r="F30" s="10"/>
      <c r="G30" s="109">
        <v>42036</v>
      </c>
      <c r="H30" s="110">
        <f>+Data!E30</f>
        <v>0</v>
      </c>
      <c r="I30" s="110">
        <f>+Data!G30</f>
        <v>0</v>
      </c>
      <c r="J30" s="110"/>
      <c r="K30" s="110"/>
      <c r="L30" s="110"/>
      <c r="M30" s="110">
        <f>+Data!H30</f>
        <v>0</v>
      </c>
      <c r="N30" s="110">
        <f>+Data!I30</f>
        <v>0</v>
      </c>
      <c r="O30" s="110" t="str">
        <f>+Data!J30</f>
        <v> </v>
      </c>
      <c r="P30" s="110" t="str">
        <f>+Data!K30</f>
        <v> </v>
      </c>
      <c r="Q30" s="110">
        <f>+Data!L30</f>
        <v>0</v>
      </c>
      <c r="R30" s="110">
        <f>+Data!M30</f>
        <v>0</v>
      </c>
      <c r="S30" s="560">
        <f>SUM(H30:R30)</f>
        <v>0</v>
      </c>
      <c r="T30" s="110">
        <f>+Data!O30</f>
        <v>0</v>
      </c>
      <c r="U30" s="110"/>
      <c r="V30" s="110">
        <f>+Data!P30</f>
        <v>0</v>
      </c>
      <c r="W30" s="110">
        <f>+Data!Q30</f>
        <v>0</v>
      </c>
      <c r="X30" s="110">
        <f>+Data!R30</f>
        <v>40</v>
      </c>
      <c r="Y30" s="110">
        <f>+Data!S30</f>
        <v>150</v>
      </c>
      <c r="Z30" s="110">
        <f>+Data!T30</f>
        <v>0</v>
      </c>
      <c r="AA30" s="110">
        <f>+Data!U30</f>
        <v>20</v>
      </c>
      <c r="AB30" s="111"/>
      <c r="AC30" s="553">
        <f t="shared" si="0"/>
        <v>210</v>
      </c>
      <c r="AD30" s="553">
        <f>+Data!V30</f>
        <v>0</v>
      </c>
      <c r="AE30" s="631"/>
      <c r="AF30" s="10">
        <f>AF28</f>
        <v>0</v>
      </c>
      <c r="AH30" s="4"/>
      <c r="AI30" s="3">
        <f t="shared" si="1"/>
        <v>0</v>
      </c>
      <c r="AJ30" s="31">
        <v>40026</v>
      </c>
      <c r="AK30" s="5">
        <f>+H18</f>
        <v>0</v>
      </c>
      <c r="AL30" s="5"/>
      <c r="AM30" s="5">
        <f>+J18</f>
        <v>0</v>
      </c>
      <c r="AN30" s="5">
        <f>+K18</f>
        <v>0</v>
      </c>
      <c r="AO30" s="5">
        <f>+L18</f>
        <v>0</v>
      </c>
      <c r="AP30" s="5">
        <f>+N18</f>
        <v>0</v>
      </c>
      <c r="AQ30" s="5">
        <f t="shared" si="4"/>
        <v>0</v>
      </c>
      <c r="AR30" s="6">
        <f t="shared" si="5"/>
        <v>0</v>
      </c>
      <c r="AS30" s="5"/>
      <c r="AT30" s="4">
        <f t="shared" si="6"/>
        <v>0</v>
      </c>
    </row>
    <row r="31" spans="1:46" ht="9.75" customHeight="1">
      <c r="A31" s="17">
        <f>IF(E30&gt;9299,1100,IF(E30&gt;8599,1000,IF(E30&gt;7799,900,IF(E30&gt;7399,800,IF(E30&gt;6399,700,IF(E30&gt;5699,600,IF(E30&gt;4999,500,IF(E30&gt;4399,400,340))))))))</f>
        <v>340</v>
      </c>
      <c r="B31" s="17">
        <f>IF(E30&gt;9299,740,IF(E30&gt;8599,690,IF(E30&gt;7799,620,IF(E30&gt;7399,550,IF(E30&gt;6399,480,IF(E30&gt;5699,420,IF(E30&gt;4999,360,IF(E30&gt;4399,300,250))))))))</f>
        <v>250</v>
      </c>
      <c r="C31" s="17">
        <f>IF(E30&gt;9299,620,IF(E30&gt;8599,560,IF(E30&gt;7799,500,IF(E30&gt;7399,440,IF(E30&gt;6399,380,IF(E30&gt;5699,320,IF(E30&gt;4999,270,IF(E30&gt;4399,220,180))))))))</f>
        <v>180</v>
      </c>
      <c r="D31" s="17">
        <f>IF(E30&gt;9299,450,IF(E30&gt;8599,430,IF(E30&gt;7799,380,IF(E30&gt;7399,330,IF(E30&gt;6399,280,IF(E30&gt;5699,230,IF(E30&gt;4999,190,IF(E30&gt;4399,150,120))))))))</f>
        <v>120</v>
      </c>
      <c r="G31" s="114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560"/>
      <c r="T31" s="110"/>
      <c r="U31" s="110"/>
      <c r="V31" s="110"/>
      <c r="W31" s="110"/>
      <c r="X31" s="110"/>
      <c r="Y31" s="110"/>
      <c r="Z31" s="110"/>
      <c r="AA31" s="110"/>
      <c r="AB31" s="111"/>
      <c r="AC31" s="553">
        <f t="shared" si="0"/>
        <v>0</v>
      </c>
      <c r="AD31" s="552"/>
      <c r="AE31" s="631"/>
      <c r="AH31" s="4">
        <f>+N31-AI31</f>
        <v>0</v>
      </c>
      <c r="AI31" s="3">
        <f t="shared" si="1"/>
        <v>0</v>
      </c>
      <c r="AJ31" s="6">
        <f>IF('I T IN PUT DATA'!$C$19=8,'Salary Details'!G32,0)</f>
        <v>0</v>
      </c>
      <c r="AK31" s="5">
        <f>IF('I T IN PUT DATA'!$C$19=8,'Salary Details'!H51,0)</f>
        <v>0</v>
      </c>
      <c r="AL31" s="5"/>
      <c r="AM31" s="5">
        <f>IF('I T IN PUT DATA'!$C$19=8,'Salary Details'!J51,0)</f>
        <v>0</v>
      </c>
      <c r="AN31" s="5">
        <f>IF('I T IN PUT DATA'!$C$19=8,'Salary Details'!K51,0)</f>
        <v>0</v>
      </c>
      <c r="AO31" s="5">
        <f>IF('I T IN PUT DATA'!$C$19=8,'Salary Details'!L51,0)</f>
        <v>0</v>
      </c>
      <c r="AP31" s="5">
        <f>ROUND((AK31+AL31+AM31+AN31+AO31)*$N$1/100,0)</f>
        <v>0</v>
      </c>
      <c r="AQ31" s="5">
        <f t="shared" si="4"/>
        <v>0</v>
      </c>
      <c r="AR31" s="6">
        <f t="shared" si="5"/>
        <v>0</v>
      </c>
      <c r="AS31" s="5"/>
      <c r="AT31" s="4">
        <f t="shared" si="6"/>
        <v>0</v>
      </c>
    </row>
    <row r="32" spans="5:46" ht="12.75">
      <c r="E32" s="17" t="str">
        <f>IF('I T IN PUT DATA'!C19=5,"SLS 5/2009",IF('I T IN PUT DATA'!C19=6,"SLS 6/2009",IF('I T IN PUT DATA'!C19=7,"SLS 7/2009",IF('I T IN PUT DATA'!C19=8,"SLS 8/2009",IF('I T IN PUT DATA'!C19=9,"SLS 9/2009",IF('I T IN PUT DATA'!C19=10,"SLS 10/2009",IF('I T IN PUT DATA'!C19=11,"SLS 11/2009",IF('I T IN PUT DATA'!C19=12,"SLS 12/2009","SLS  "))))))))</f>
        <v>SLS  </v>
      </c>
      <c r="F32" s="17"/>
      <c r="G32" s="114" t="str">
        <f>CONCATENATE("SLS as on ",Data!B35)</f>
        <v>SLS as on 1.4.2014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560">
        <f>+Data!E35:E35</f>
        <v>0</v>
      </c>
      <c r="T32" s="110"/>
      <c r="U32" s="110"/>
      <c r="V32" s="110"/>
      <c r="W32" s="110"/>
      <c r="X32" s="110"/>
      <c r="Y32" s="110"/>
      <c r="Z32" s="110"/>
      <c r="AA32" s="110"/>
      <c r="AB32" s="111"/>
      <c r="AC32" s="552"/>
      <c r="AD32" s="552"/>
      <c r="AE32" s="631"/>
      <c r="AH32" s="4"/>
      <c r="AI32" s="3">
        <f>ROUND((H51+J51+K51)*$P$2/100,0)</f>
        <v>0</v>
      </c>
      <c r="AJ32" s="31">
        <v>40057</v>
      </c>
      <c r="AK32" s="5">
        <f>+H20</f>
        <v>0</v>
      </c>
      <c r="AL32" s="5"/>
      <c r="AM32" s="5">
        <f>+J20</f>
        <v>0</v>
      </c>
      <c r="AN32" s="5">
        <f>+K20</f>
        <v>0</v>
      </c>
      <c r="AO32" s="5">
        <f>+L20</f>
        <v>0</v>
      </c>
      <c r="AP32" s="5">
        <f>+N20</f>
        <v>0</v>
      </c>
      <c r="AQ32" s="5">
        <f t="shared" si="4"/>
        <v>0</v>
      </c>
      <c r="AR32" s="6">
        <f t="shared" si="5"/>
        <v>0</v>
      </c>
      <c r="AS32" s="5"/>
      <c r="AT32" s="4">
        <f t="shared" si="6"/>
        <v>0</v>
      </c>
    </row>
    <row r="33" spans="5:46" ht="12" customHeight="1">
      <c r="E33" s="17" t="str">
        <f>IF('I T IN PUT DATA'!C19=1,"SLS 1/2010",IF('I T IN PUT DATA'!C19=2,"SLS 2/2010",IF('I T IN PUT DATA'!C19=3,"SLS 3/2010",IF('I T IN PUT DATA'!C19=4,"SLS 4/2009","SLS  "))))</f>
        <v>SLS  </v>
      </c>
      <c r="F33" s="17"/>
      <c r="G33" s="114" t="str">
        <f>+Data!A36:A36</f>
        <v>DA Arr. (1/14 to 3/14)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560">
        <f>+Data!E36:E36</f>
        <v>0</v>
      </c>
      <c r="T33" s="110"/>
      <c r="U33" s="110"/>
      <c r="V33" s="110"/>
      <c r="W33" s="110"/>
      <c r="X33" s="110"/>
      <c r="Y33" s="110"/>
      <c r="Z33" s="110"/>
      <c r="AA33" s="110"/>
      <c r="AB33" s="111"/>
      <c r="AC33" s="552"/>
      <c r="AD33" s="552"/>
      <c r="AE33" s="631"/>
      <c r="AH33" s="4">
        <f>+N33-AI33</f>
        <v>0</v>
      </c>
      <c r="AI33" s="3">
        <f t="shared" si="1"/>
        <v>0</v>
      </c>
      <c r="AJ33" s="6">
        <f>IF('I T IN PUT DATA'!$C$19=9,'Salary Details'!G32,0)</f>
        <v>0</v>
      </c>
      <c r="AK33" s="5">
        <f>IF('I T IN PUT DATA'!$C$19=9,'Salary Details'!H51,0)</f>
        <v>0</v>
      </c>
      <c r="AL33" s="5"/>
      <c r="AM33" s="5">
        <f>IF('I T IN PUT DATA'!$C$19=9,'Salary Details'!J51,0)</f>
        <v>0</v>
      </c>
      <c r="AN33" s="5">
        <f>IF('I T IN PUT DATA'!$C$19=9,'Salary Details'!K51,0)</f>
        <v>0</v>
      </c>
      <c r="AO33" s="5">
        <f>IF('I T IN PUT DATA'!$C$19=9,'Salary Details'!L51,0)</f>
        <v>0</v>
      </c>
      <c r="AP33" s="5">
        <f>ROUND((AK33+AL33+AM33+AN33+AO33)*$N$1/100,0)</f>
        <v>0</v>
      </c>
      <c r="AQ33" s="5">
        <f t="shared" si="4"/>
        <v>0</v>
      </c>
      <c r="AR33" s="6">
        <f t="shared" si="5"/>
        <v>0</v>
      </c>
      <c r="AS33" s="5"/>
      <c r="AT33" s="4">
        <f t="shared" si="6"/>
        <v>0</v>
      </c>
    </row>
    <row r="34" spans="7:46" ht="15" customHeight="1">
      <c r="G34" s="114" t="str">
        <f>+Data!A37:A37</f>
        <v>DA Arr. (7/14 to 9/14)</v>
      </c>
      <c r="H34" s="110"/>
      <c r="I34" s="110"/>
      <c r="J34" s="110"/>
      <c r="K34" s="110"/>
      <c r="L34" s="110"/>
      <c r="M34" s="110"/>
      <c r="N34" s="110"/>
      <c r="O34" s="110" t="s">
        <v>12</v>
      </c>
      <c r="P34" s="110"/>
      <c r="Q34" s="110"/>
      <c r="R34" s="110"/>
      <c r="S34" s="560">
        <f>+Data!E37:E37</f>
        <v>0</v>
      </c>
      <c r="T34" s="110"/>
      <c r="U34" s="110"/>
      <c r="V34" s="110"/>
      <c r="W34" s="110"/>
      <c r="X34" s="110"/>
      <c r="Y34" s="110"/>
      <c r="Z34" s="110"/>
      <c r="AA34" s="110"/>
      <c r="AB34" s="111"/>
      <c r="AC34" s="552"/>
      <c r="AD34" s="552"/>
      <c r="AE34" s="631"/>
      <c r="AH34" s="4">
        <f>+N34-AI34</f>
        <v>0</v>
      </c>
      <c r="AI34" s="3">
        <f t="shared" si="1"/>
        <v>0</v>
      </c>
      <c r="AJ34" s="31">
        <v>40087</v>
      </c>
      <c r="AK34" s="5">
        <f>+H22</f>
        <v>0</v>
      </c>
      <c r="AL34" s="5"/>
      <c r="AM34" s="5">
        <f>+J22</f>
        <v>0</v>
      </c>
      <c r="AN34" s="5">
        <f>+K22</f>
        <v>0</v>
      </c>
      <c r="AO34" s="5">
        <f>+L22</f>
        <v>0</v>
      </c>
      <c r="AP34" s="5">
        <f>+N22</f>
        <v>0</v>
      </c>
      <c r="AQ34" s="5">
        <f t="shared" si="4"/>
        <v>0</v>
      </c>
      <c r="AR34" s="6">
        <f t="shared" si="5"/>
        <v>0</v>
      </c>
      <c r="AS34" s="5"/>
      <c r="AT34" s="4">
        <f t="shared" si="6"/>
        <v>0</v>
      </c>
    </row>
    <row r="35" spans="7:46" ht="15" customHeight="1">
      <c r="G35" s="114" t="str">
        <f>+Data!A38:A38</f>
        <v>Bonus  / Exgratia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560">
        <f>+Data!E38:E38</f>
        <v>0</v>
      </c>
      <c r="T35" s="110"/>
      <c r="U35" s="110">
        <f>+'I T IN PUT DATA'!D39</f>
        <v>0</v>
      </c>
      <c r="V35" s="110"/>
      <c r="W35" s="110"/>
      <c r="X35" s="110"/>
      <c r="Y35" s="110"/>
      <c r="Z35" s="110"/>
      <c r="AA35" s="110"/>
      <c r="AB35" s="111"/>
      <c r="AC35" s="552"/>
      <c r="AD35" s="552"/>
      <c r="AE35" s="631"/>
      <c r="AH35" s="4">
        <f>+N35-AI35</f>
        <v>0</v>
      </c>
      <c r="AI35" s="3">
        <f t="shared" si="1"/>
        <v>0</v>
      </c>
      <c r="AJ35" s="6">
        <f>IF('I T IN PUT DATA'!$C$19=10,'Salary Details'!G32,0)</f>
        <v>0</v>
      </c>
      <c r="AK35" s="5">
        <f>IF('I T IN PUT DATA'!$C$19=10,'Salary Details'!H51,0)</f>
        <v>0</v>
      </c>
      <c r="AL35" s="5"/>
      <c r="AM35" s="5">
        <f>IF('I T IN PUT DATA'!$C$19=10,'Salary Details'!J51,0)</f>
        <v>0</v>
      </c>
      <c r="AN35" s="5">
        <f>IF('I T IN PUT DATA'!$C$19=108,'Salary Details'!K51,0)</f>
        <v>0</v>
      </c>
      <c r="AO35" s="5">
        <f>IF('I T IN PUT DATA'!$C$19=10,'Salary Details'!L51,0)</f>
        <v>0</v>
      </c>
      <c r="AP35" s="5">
        <f>ROUND((AK35+AL35+AM35+AN35+AO35)*$N$1/100,0)</f>
        <v>0</v>
      </c>
      <c r="AQ35" s="5">
        <f t="shared" si="4"/>
        <v>0</v>
      </c>
      <c r="AR35" s="6">
        <f t="shared" si="5"/>
        <v>0</v>
      </c>
      <c r="AS35" s="5"/>
      <c r="AT35" s="4">
        <f t="shared" si="6"/>
        <v>0</v>
      </c>
    </row>
    <row r="36" spans="7:46" ht="15" customHeight="1">
      <c r="G36" s="114" t="str">
        <f>+Data!A39:A39</f>
        <v>PCArrears 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560">
        <f>+Data!E39:E39</f>
        <v>0</v>
      </c>
      <c r="T36" s="110"/>
      <c r="U36" s="110"/>
      <c r="V36" s="110"/>
      <c r="W36" s="110"/>
      <c r="X36" s="110"/>
      <c r="Y36" s="110"/>
      <c r="Z36" s="110"/>
      <c r="AA36" s="110"/>
      <c r="AB36" s="111"/>
      <c r="AC36" s="552"/>
      <c r="AD36" s="552"/>
      <c r="AE36" s="631"/>
      <c r="AH36" s="4">
        <f>+N36-AI36</f>
        <v>0</v>
      </c>
      <c r="AI36" s="3">
        <f t="shared" si="1"/>
        <v>0</v>
      </c>
      <c r="AJ36" s="6"/>
      <c r="AK36" s="5"/>
      <c r="AL36" s="5"/>
      <c r="AM36" s="5"/>
      <c r="AN36" s="5"/>
      <c r="AO36" s="5"/>
      <c r="AP36" s="17"/>
      <c r="AQ36" s="5"/>
      <c r="AR36" s="6"/>
      <c r="AS36" s="5"/>
      <c r="AT36" s="4"/>
    </row>
    <row r="37" spans="7:46" ht="15" customHeight="1">
      <c r="G37" s="114" t="str">
        <f>+Data!A40:A40</f>
        <v>PCArrears  </v>
      </c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560">
        <f>+Data!E40:E40</f>
        <v>0</v>
      </c>
      <c r="T37" s="110"/>
      <c r="U37" s="110"/>
      <c r="V37" s="110"/>
      <c r="W37" s="110"/>
      <c r="X37" s="110"/>
      <c r="Y37" s="110"/>
      <c r="Z37" s="110"/>
      <c r="AA37" s="110"/>
      <c r="AB37" s="111"/>
      <c r="AC37" s="552"/>
      <c r="AD37" s="552"/>
      <c r="AE37" s="631"/>
      <c r="AH37" s="4"/>
      <c r="AI37" s="3">
        <f t="shared" si="1"/>
        <v>0</v>
      </c>
      <c r="AJ37" s="7"/>
      <c r="AK37" s="8"/>
      <c r="AL37" s="8"/>
      <c r="AM37" s="8"/>
      <c r="AN37" s="8"/>
      <c r="AO37" s="8"/>
      <c r="AP37" s="8"/>
      <c r="AQ37" s="8"/>
      <c r="AR37" s="12">
        <f>SUM(AR28:AR36)</f>
        <v>0</v>
      </c>
      <c r="AS37" s="12">
        <f>SUM(AS28:AS36)</f>
        <v>0</v>
      </c>
      <c r="AT37" s="12">
        <f>SUM(AT28:AT36)</f>
        <v>0</v>
      </c>
    </row>
    <row r="38" spans="7:35" ht="15" customHeight="1">
      <c r="G38" s="114" t="str">
        <f>+Data!A41:A41</f>
        <v>S.G/Spl.Gr Arrears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560">
        <f>+Data!E41:E41</f>
        <v>0</v>
      </c>
      <c r="T38" s="110">
        <f>+'I T IN PUT DATA'!E35</f>
        <v>0</v>
      </c>
      <c r="U38" s="110"/>
      <c r="V38" s="110"/>
      <c r="W38" s="110"/>
      <c r="X38" s="110"/>
      <c r="Y38" s="110"/>
      <c r="Z38" s="110"/>
      <c r="AA38" s="110"/>
      <c r="AB38" s="111"/>
      <c r="AC38" s="552"/>
      <c r="AD38" s="552"/>
      <c r="AE38" s="631"/>
      <c r="AH38" s="4"/>
      <c r="AI38" s="3">
        <f t="shared" si="1"/>
        <v>0</v>
      </c>
    </row>
    <row r="39" spans="7:34" ht="15" customHeight="1">
      <c r="G39" s="114" t="str">
        <f>+Data!A42:A42</f>
        <v>Inc. Arrears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560">
        <f>+Data!E42:E42</f>
        <v>0</v>
      </c>
      <c r="T39" s="110">
        <f>+'I T IN PUT DATA'!E36</f>
        <v>0</v>
      </c>
      <c r="U39" s="110"/>
      <c r="V39" s="110"/>
      <c r="W39" s="110"/>
      <c r="X39" s="110"/>
      <c r="Y39" s="110"/>
      <c r="Z39" s="110"/>
      <c r="AA39" s="110"/>
      <c r="AB39" s="111"/>
      <c r="AC39" s="552"/>
      <c r="AD39" s="552"/>
      <c r="AE39" s="631"/>
      <c r="AH39" s="4"/>
    </row>
    <row r="40" spans="7:46" ht="15" customHeight="1">
      <c r="G40" s="114" t="str">
        <f>+Data!A43:A43</f>
        <v>Other Arrears. 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560">
        <f>+Data!E43:E43</f>
        <v>0</v>
      </c>
      <c r="T40" s="110">
        <f>+'I T IN PUT DATA'!E37</f>
        <v>0</v>
      </c>
      <c r="U40" s="110"/>
      <c r="V40" s="110"/>
      <c r="W40" s="110"/>
      <c r="X40" s="110"/>
      <c r="Y40" s="110"/>
      <c r="Z40" s="110"/>
      <c r="AA40" s="110"/>
      <c r="AB40" s="340">
        <f>+'Calculation Page 4 &amp; 5'!I56</f>
        <v>0</v>
      </c>
      <c r="AC40" s="553"/>
      <c r="AD40" s="556"/>
      <c r="AE40" s="631"/>
      <c r="AH40" s="4"/>
      <c r="AJ40" s="817" t="s">
        <v>461</v>
      </c>
      <c r="AK40" s="818"/>
      <c r="AL40" s="818"/>
      <c r="AM40" s="818"/>
      <c r="AN40" s="818"/>
      <c r="AO40" s="818"/>
      <c r="AP40" s="818"/>
      <c r="AQ40" s="819"/>
      <c r="AR40" s="32" t="s">
        <v>126</v>
      </c>
      <c r="AS40" s="30" t="s">
        <v>127</v>
      </c>
      <c r="AT40" s="14" t="s">
        <v>146</v>
      </c>
    </row>
    <row r="41" spans="7:46" ht="17.25" customHeight="1">
      <c r="G41" s="567" t="s">
        <v>580</v>
      </c>
      <c r="H41" s="626">
        <f aca="true" t="shared" si="7" ref="H41:AH41">SUM(H8:H40)</f>
        <v>0</v>
      </c>
      <c r="I41" s="626">
        <f aca="true" t="shared" si="8" ref="I41:N41">SUM(I8:I40)</f>
        <v>0</v>
      </c>
      <c r="J41" s="626">
        <f t="shared" si="8"/>
        <v>0</v>
      </c>
      <c r="K41" s="626">
        <f t="shared" si="8"/>
        <v>0</v>
      </c>
      <c r="L41" s="626">
        <f t="shared" si="8"/>
        <v>0</v>
      </c>
      <c r="M41" s="626">
        <f t="shared" si="8"/>
        <v>0</v>
      </c>
      <c r="N41" s="626">
        <f t="shared" si="8"/>
        <v>0</v>
      </c>
      <c r="O41" s="626">
        <f t="shared" si="7"/>
        <v>0</v>
      </c>
      <c r="P41" s="626">
        <f t="shared" si="7"/>
        <v>0</v>
      </c>
      <c r="Q41" s="626">
        <f t="shared" si="7"/>
        <v>0</v>
      </c>
      <c r="R41" s="626">
        <f t="shared" si="7"/>
        <v>0</v>
      </c>
      <c r="S41" s="627">
        <f t="shared" si="7"/>
        <v>0</v>
      </c>
      <c r="T41" s="626">
        <f t="shared" si="7"/>
        <v>0</v>
      </c>
      <c r="U41" s="626">
        <f t="shared" si="7"/>
        <v>0</v>
      </c>
      <c r="V41" s="626">
        <f t="shared" si="7"/>
        <v>0</v>
      </c>
      <c r="W41" s="626">
        <f t="shared" si="7"/>
        <v>0</v>
      </c>
      <c r="X41" s="626">
        <f t="shared" si="7"/>
        <v>480</v>
      </c>
      <c r="Y41" s="626">
        <f t="shared" si="7"/>
        <v>1800</v>
      </c>
      <c r="Z41" s="626">
        <f t="shared" si="7"/>
        <v>0</v>
      </c>
      <c r="AA41" s="626">
        <f t="shared" si="7"/>
        <v>240</v>
      </c>
      <c r="AB41" s="628">
        <f t="shared" si="7"/>
        <v>0</v>
      </c>
      <c r="AC41" s="625">
        <f>SUM(AC8:AC40)</f>
        <v>2520</v>
      </c>
      <c r="AD41" s="625">
        <f>SUM(AD8:AD40)</f>
        <v>0</v>
      </c>
      <c r="AE41" s="632">
        <f t="shared" si="7"/>
        <v>0</v>
      </c>
      <c r="AF41" s="20">
        <f t="shared" si="7"/>
        <v>0</v>
      </c>
      <c r="AG41" s="20">
        <f t="shared" si="7"/>
        <v>120</v>
      </c>
      <c r="AH41" s="21">
        <f t="shared" si="7"/>
        <v>150</v>
      </c>
      <c r="AJ41" s="820"/>
      <c r="AK41" s="821"/>
      <c r="AL41" s="821"/>
      <c r="AM41" s="821"/>
      <c r="AN41" s="821"/>
      <c r="AO41" s="821"/>
      <c r="AP41" s="821"/>
      <c r="AQ41" s="822"/>
      <c r="AR41" s="7"/>
      <c r="AS41" s="8"/>
      <c r="AT41" s="9"/>
    </row>
    <row r="42" spans="4:46" ht="12.75">
      <c r="D42" s="336" t="s">
        <v>60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J42" s="31">
        <v>39814</v>
      </c>
      <c r="AK42" s="5">
        <f>+H28</f>
        <v>0</v>
      </c>
      <c r="AL42" s="5"/>
      <c r="AM42" s="5">
        <f>+J28</f>
        <v>0</v>
      </c>
      <c r="AN42" s="5">
        <f>+K28</f>
        <v>0</v>
      </c>
      <c r="AO42" s="5"/>
      <c r="AP42" s="17">
        <f>ROUND((AK42+AM42+AN42)*$O$3/100,0)</f>
        <v>0</v>
      </c>
      <c r="AQ42" s="17">
        <f>+N28</f>
        <v>0</v>
      </c>
      <c r="AR42" s="6">
        <f>+AP42-AQ42</f>
        <v>0</v>
      </c>
      <c r="AS42" s="5"/>
      <c r="AT42" s="4">
        <f>+AR42-AS42</f>
        <v>0</v>
      </c>
    </row>
    <row r="43" spans="7:46" ht="9.75" customHeight="1">
      <c r="G43" s="815" t="s">
        <v>477</v>
      </c>
      <c r="H43" s="566"/>
      <c r="I43" s="566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J43" s="6">
        <f>IF('I T IN PUT DATA'!$C$19=1,'Salary Details'!G32,0)</f>
        <v>0</v>
      </c>
      <c r="AK43" s="5">
        <f>IF('I T IN PUT DATA'!$C$19=1,'Salary Details'!H51,0)</f>
        <v>0</v>
      </c>
      <c r="AL43" s="5"/>
      <c r="AM43" s="5">
        <f>IF('I T IN PUT DATA'!$C$19=7,'Salary Details'!J49,0)</f>
        <v>0</v>
      </c>
      <c r="AN43" s="5">
        <f>IF('I T IN PUT DATA'!$C$19=7,'Salary Details'!K49,0)</f>
        <v>0</v>
      </c>
      <c r="AO43" s="5"/>
      <c r="AP43" s="17">
        <f>ROUND((AK43+AM43+AN43)*$P$3/100,0)</f>
        <v>0</v>
      </c>
      <c r="AQ43" s="5">
        <f>IF('I T IN PUT DATA'!$C$19=1,'Salary Details'!$N$51,0)</f>
        <v>0</v>
      </c>
      <c r="AR43" s="6">
        <f>+AP43-AQ43</f>
        <v>0</v>
      </c>
      <c r="AS43" s="5"/>
      <c r="AT43" s="4">
        <f>+AR43-AS43</f>
        <v>0</v>
      </c>
    </row>
    <row r="44" spans="7:46" ht="12.75">
      <c r="G44" s="815"/>
      <c r="H44" s="816">
        <f>+S41</f>
        <v>0</v>
      </c>
      <c r="I44" s="816"/>
      <c r="J44" s="10"/>
      <c r="K44" s="10"/>
      <c r="L44" s="10"/>
      <c r="AB44" s="10"/>
      <c r="AC44" s="10"/>
      <c r="AD44" s="10"/>
      <c r="AE44" s="10"/>
      <c r="AJ44" s="31">
        <v>39845</v>
      </c>
      <c r="AK44" s="5" t="e">
        <f>+#REF!</f>
        <v>#REF!</v>
      </c>
      <c r="AL44" s="5"/>
      <c r="AM44" s="5" t="e">
        <f>+#REF!</f>
        <v>#REF!</v>
      </c>
      <c r="AN44" s="5" t="e">
        <f>+#REF!</f>
        <v>#REF!</v>
      </c>
      <c r="AO44" s="5"/>
      <c r="AP44" s="17" t="e">
        <f>ROUND((AK44+AM44+AN44)*$O$3/100,0)</f>
        <v>#REF!</v>
      </c>
      <c r="AQ44" s="17" t="e">
        <f>+#REF!</f>
        <v>#REF!</v>
      </c>
      <c r="AR44" s="6" t="e">
        <f>+AP44-AQ44</f>
        <v>#REF!</v>
      </c>
      <c r="AS44" s="5"/>
      <c r="AT44" s="4" t="e">
        <f>+AR44-AS44</f>
        <v>#REF!</v>
      </c>
    </row>
    <row r="45" spans="7:46" ht="12.75">
      <c r="G45" s="10" t="s">
        <v>579</v>
      </c>
      <c r="H45" s="10"/>
      <c r="I45" s="10"/>
      <c r="J45" s="10"/>
      <c r="K45" s="10"/>
      <c r="L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 t="s">
        <v>581</v>
      </c>
      <c r="AA45" s="10"/>
      <c r="AB45" s="10"/>
      <c r="AC45" s="10"/>
      <c r="AD45" s="10"/>
      <c r="AE45" s="10"/>
      <c r="AJ45" s="6">
        <f>IF('I T IN PUT DATA'!$C$19=8,'Salary Details'!G49,0)</f>
        <v>0</v>
      </c>
      <c r="AK45" s="5">
        <f>IF('I T IN PUT DATA'!$C$19=8,'Salary Details'!$H$51,0)</f>
        <v>0</v>
      </c>
      <c r="AL45" s="5"/>
      <c r="AM45" s="5">
        <f>IF('I T IN PUT DATA'!$C$19=8,'Salary Details'!$J$51,0)</f>
        <v>0</v>
      </c>
      <c r="AN45" s="5">
        <f>IF('I T IN PUT DATA'!$C$19=8,'Salary Details'!$K$51,0)</f>
        <v>0</v>
      </c>
      <c r="AO45" s="5"/>
      <c r="AP45" s="17">
        <f>ROUND((AK45+AM45+AN45)*$O$3/100,0)</f>
        <v>0</v>
      </c>
      <c r="AQ45" s="5">
        <f>IF('I T IN PUT DATA'!$C$19=8,'Salary Details'!$N$51,0)</f>
        <v>0</v>
      </c>
      <c r="AR45" s="6">
        <f>+AP45-AQ45</f>
        <v>0</v>
      </c>
      <c r="AS45" s="5">
        <f>+AR45</f>
        <v>0</v>
      </c>
      <c r="AT45" s="4">
        <f>+AR45-AS45</f>
        <v>0</v>
      </c>
    </row>
    <row r="46" spans="4:46" ht="12.75">
      <c r="D46" s="16"/>
      <c r="G46" s="10">
        <f>AF41-ROUND((H41+N41),0)*0.1</f>
        <v>0</v>
      </c>
      <c r="H46" s="85">
        <f>ROUND((H41+J41+K41+L41+M41+N41),0)*0.1</f>
        <v>0</v>
      </c>
      <c r="I46" s="10"/>
      <c r="J46" s="10"/>
      <c r="K46" s="10"/>
      <c r="L46" s="10"/>
      <c r="M46" s="10"/>
      <c r="N46" s="10"/>
      <c r="O46" s="10">
        <f>O41</f>
        <v>0</v>
      </c>
      <c r="P46" s="10"/>
      <c r="Q46" s="10"/>
      <c r="R46" s="10"/>
      <c r="S46" s="19">
        <f>SUM(S8:S30)</f>
        <v>0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J46" s="137">
        <v>38596</v>
      </c>
      <c r="AK46" s="11" t="e">
        <f>+#REF!</f>
        <v>#REF!</v>
      </c>
      <c r="AL46" s="11"/>
      <c r="AM46" s="11" t="e">
        <f>+#REF!</f>
        <v>#REF!</v>
      </c>
      <c r="AN46" s="11" t="e">
        <f>+#REF!</f>
        <v>#REF!</v>
      </c>
      <c r="AO46" s="11"/>
      <c r="AP46" s="138" t="e">
        <f>ROUND((AK46+AM46+AN46)*$O$3/100,0)</f>
        <v>#REF!</v>
      </c>
      <c r="AQ46" s="138" t="e">
        <f>+#REF!</f>
        <v>#REF!</v>
      </c>
      <c r="AR46" s="12" t="e">
        <f>+AP46-AQ46</f>
        <v>#REF!</v>
      </c>
      <c r="AS46" s="11"/>
      <c r="AT46" s="13" t="e">
        <f>SUM(AT42:AT45)</f>
        <v>#REF!</v>
      </c>
    </row>
    <row r="47" spans="4:31" ht="12.75">
      <c r="D47" s="10"/>
      <c r="E47" s="10"/>
      <c r="F47" s="10"/>
      <c r="G47" s="10"/>
      <c r="H47" s="10">
        <f>ROUND((H41+J41+K41+L41+M41+N41),0)*0.5</f>
        <v>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4:8" ht="12.75">
      <c r="D48" s="10"/>
      <c r="E48" s="10"/>
      <c r="F48" s="10"/>
      <c r="G48" s="10"/>
      <c r="H48" s="10">
        <f>SUM(H41+J41+K41+L41+M41+N41)</f>
        <v>0</v>
      </c>
    </row>
    <row r="49" spans="4:7" ht="12.75">
      <c r="D49" s="10"/>
      <c r="E49" s="10"/>
      <c r="F49" s="10"/>
      <c r="G49" s="10"/>
    </row>
    <row r="50" spans="4:7" ht="12.75">
      <c r="D50" s="10"/>
      <c r="E50" s="10"/>
      <c r="F50" s="10"/>
      <c r="G50" s="10"/>
    </row>
    <row r="51" spans="4:20" ht="12.75">
      <c r="D51" s="10"/>
      <c r="E51" s="10"/>
      <c r="F51" s="10"/>
      <c r="G51" s="10"/>
      <c r="H51" s="140">
        <f>ROUND(CHOOSE('I T IN PUT DATA'!$C$19+1,G1,H28,H30,H30,H10,H12,H14,H16,H18,H20,H22,H24,H26)*'I T IN PUT DATA'!$C$20/30,0)</f>
        <v>0</v>
      </c>
      <c r="I51" s="140">
        <f>ROUND(CHOOSE('I T IN PUT DATA'!$C$19+1,0,I28,I30,I30,I10,I12,I14,I16,I18,I20,I22,I24,I26)*'I T IN PUT DATA'!$C$20/30,0)</f>
        <v>0</v>
      </c>
      <c r="J51" s="140">
        <f>ROUND(CHOOSE('I T IN PUT DATA'!$C$19+1,I1,J28,J30,J30,J10,J12,J14,J16,J18,J20,J22,J24,J26)*'I T IN PUT DATA'!$C$20/30,0)</f>
        <v>0</v>
      </c>
      <c r="K51" s="140">
        <f>ROUND(CHOOSE('I T IN PUT DATA'!$C$19+1,J1,K28,K30,K30,K10,K12,K14,K16,K18,K20,K22,K24,K26)*'I T IN PUT DATA'!$C$20/30,0)</f>
        <v>0</v>
      </c>
      <c r="L51" s="140">
        <f>ROUND(CHOOSE('I T IN PUT DATA'!$C$19+1,K1,L28,L30,L30,L10,L12,L14,L16,L18,L20,L22,L24,L26)*'I T IN PUT DATA'!$C$20/30,0)</f>
        <v>0</v>
      </c>
      <c r="M51" s="140"/>
      <c r="N51" s="140">
        <f>ROUND(CHOOSE('I T IN PUT DATA'!$C$19+1,L1,N28,N30,N30,N10,N12,N14,N16,N18,N20,N22,N24,N26)*'I T IN PUT DATA'!$C$20/30,0)</f>
        <v>0</v>
      </c>
      <c r="O51" s="140">
        <f>ROUND(CHOOSE('I T IN PUT DATA'!$C$19+1,N1,O28,O30,O30,O10,O12,O14,O16,O18,O20,O22,O24,O26)*'I T IN PUT DATA'!$C$20/30,0)</f>
        <v>0</v>
      </c>
      <c r="P51" s="140">
        <f>ROUND(CHOOSE('I T IN PUT DATA'!$C$19+1,O1,P28,P30,P30,P10,P12,P14,P16,P18,P20,P22,P24,P26)*'I T IN PUT DATA'!$C$20/30,0)</f>
        <v>0</v>
      </c>
      <c r="Q51" s="140"/>
      <c r="R51" s="140"/>
      <c r="S51" s="84">
        <f>SUM(H51:Q51)</f>
        <v>0</v>
      </c>
      <c r="T51" s="3">
        <f>ROUND(CHOOSE('I T IN PUT DATA'!$C$19+1,O1,S28,S30,S30,S10,S12,S14,S16,S18,S20,S22,S24,S26)*'I T IN PUT DATA'!$C$20/30,0)</f>
        <v>0</v>
      </c>
    </row>
    <row r="52" spans="4:19" ht="12.75">
      <c r="D52" s="10"/>
      <c r="E52" s="10"/>
      <c r="F52" s="10"/>
      <c r="G52" s="1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84"/>
    </row>
    <row r="53" spans="4:7" ht="12.75">
      <c r="D53" s="10"/>
      <c r="E53" s="10"/>
      <c r="F53" s="10"/>
      <c r="G53" s="10"/>
    </row>
    <row r="54" spans="4:7" ht="12.75">
      <c r="D54" s="10"/>
      <c r="E54" s="10"/>
      <c r="F54" s="10"/>
      <c r="G54" s="10"/>
    </row>
    <row r="55" spans="4:7" ht="12.75">
      <c r="D55" s="10"/>
      <c r="E55" s="10"/>
      <c r="F55" s="10"/>
      <c r="G55" s="10"/>
    </row>
    <row r="56" spans="4:7" ht="12.75">
      <c r="D56" s="10"/>
      <c r="E56" s="10"/>
      <c r="F56" s="10"/>
      <c r="G56" s="10"/>
    </row>
    <row r="57" spans="4:7" ht="12.75">
      <c r="D57" s="10"/>
      <c r="E57" s="10"/>
      <c r="F57" s="10"/>
      <c r="G57" s="10"/>
    </row>
    <row r="58" spans="4:7" ht="12.75">
      <c r="D58" s="10"/>
      <c r="E58" s="10"/>
      <c r="F58" s="10"/>
      <c r="G58" s="10"/>
    </row>
    <row r="59" spans="4:7" ht="12.75">
      <c r="D59" s="10"/>
      <c r="E59" s="10"/>
      <c r="F59" s="10"/>
      <c r="G59" s="10"/>
    </row>
    <row r="60" spans="4:7" ht="12.75">
      <c r="D60" s="10"/>
      <c r="E60" s="10"/>
      <c r="F60" s="10"/>
      <c r="G60" s="10"/>
    </row>
    <row r="61" ht="12.75">
      <c r="G61" s="10"/>
    </row>
    <row r="71" spans="4:7" ht="12.75">
      <c r="D71" s="10"/>
      <c r="E71" s="10"/>
      <c r="F71" s="10"/>
      <c r="G71" s="10"/>
    </row>
    <row r="72" spans="4:7" ht="12.75">
      <c r="D72" s="10"/>
      <c r="E72" s="10"/>
      <c r="F72" s="10"/>
      <c r="G72" s="10"/>
    </row>
    <row r="73" spans="4:7" ht="12.75">
      <c r="D73" s="10"/>
      <c r="E73" s="10"/>
      <c r="F73" s="10"/>
      <c r="G73" s="10"/>
    </row>
    <row r="74" spans="4:7" ht="12.75">
      <c r="D74" s="10"/>
      <c r="E74" s="10"/>
      <c r="F74" s="10"/>
      <c r="G74" s="10"/>
    </row>
    <row r="75" spans="4:7" ht="12.75">
      <c r="D75" s="10"/>
      <c r="E75" s="10"/>
      <c r="F75" s="10"/>
      <c r="G75" s="10"/>
    </row>
    <row r="76" spans="4:7" ht="12.75">
      <c r="D76" s="10"/>
      <c r="E76" s="10"/>
      <c r="F76" s="10"/>
      <c r="G76" s="10"/>
    </row>
    <row r="77" spans="4:7" ht="12.75">
      <c r="D77" s="10"/>
      <c r="E77" s="10"/>
      <c r="F77" s="10"/>
      <c r="G77" s="10"/>
    </row>
    <row r="78" spans="4:7" ht="12.75">
      <c r="D78" s="10"/>
      <c r="E78" s="10"/>
      <c r="F78" s="10"/>
      <c r="G78" s="10"/>
    </row>
    <row r="79" spans="4:7" ht="12.75">
      <c r="D79" s="10"/>
      <c r="E79" s="10"/>
      <c r="F79" s="10"/>
      <c r="G79" s="10"/>
    </row>
    <row r="80" spans="4:7" ht="12.75">
      <c r="D80" s="10"/>
      <c r="E80" s="10"/>
      <c r="F80" s="10"/>
      <c r="G80" s="10"/>
    </row>
    <row r="81" spans="4:7" ht="12.75">
      <c r="D81" s="10"/>
      <c r="E81" s="10"/>
      <c r="F81" s="10"/>
      <c r="G81" s="10"/>
    </row>
    <row r="82" spans="4:7" ht="12.75">
      <c r="D82" s="10"/>
      <c r="E82" s="10"/>
      <c r="F82" s="10"/>
      <c r="G82" s="10"/>
    </row>
    <row r="83" spans="4:7" ht="12.75">
      <c r="D83" s="10"/>
      <c r="E83" s="10"/>
      <c r="F83" s="10"/>
      <c r="G83" s="10"/>
    </row>
    <row r="84" spans="4:7" ht="12.75">
      <c r="D84" s="10"/>
      <c r="E84" s="10"/>
      <c r="F84" s="10"/>
      <c r="G84" s="10"/>
    </row>
    <row r="137" ht="12.75">
      <c r="D137" s="22">
        <f>BC158</f>
        <v>0</v>
      </c>
    </row>
    <row r="138" ht="12.75">
      <c r="D138" s="22">
        <f>D137</f>
        <v>0</v>
      </c>
    </row>
    <row r="139" ht="12.75">
      <c r="D139" s="22">
        <f>D138</f>
        <v>0</v>
      </c>
    </row>
    <row r="153" spans="8:23" ht="12.75">
      <c r="H153" s="23"/>
      <c r="I153" s="23"/>
      <c r="V153" s="23"/>
      <c r="W153" s="23"/>
    </row>
    <row r="188" ht="12.75">
      <c r="D188" s="16" t="s">
        <v>101</v>
      </c>
    </row>
    <row r="189" ht="12.75">
      <c r="D189" s="16" t="s">
        <v>102</v>
      </c>
    </row>
    <row r="190" ht="12.75">
      <c r="D190" s="16" t="s">
        <v>103</v>
      </c>
    </row>
    <row r="191" ht="12.75">
      <c r="D191" s="16" t="s">
        <v>104</v>
      </c>
    </row>
    <row r="203" ht="12.75">
      <c r="D203" s="24" t="e">
        <f>#REF!+#REF!+#REF!</f>
        <v>#REF!</v>
      </c>
    </row>
    <row r="207" ht="12.75">
      <c r="D207" s="24" t="e">
        <f>#REF!+#REF!+#REF!</f>
        <v>#REF!</v>
      </c>
    </row>
    <row r="208" ht="12.75">
      <c r="D208" s="24" t="e">
        <f>#REF!+#REF!+#REF!</f>
        <v>#REF!</v>
      </c>
    </row>
    <row r="210" ht="12.75">
      <c r="D210" s="24" t="e">
        <f>#REF!+#REF!+#REF!</f>
        <v>#REF!</v>
      </c>
    </row>
    <row r="212" ht="12.75">
      <c r="D212" s="24" t="e">
        <f>#REF!+#REF!+#REF!</f>
        <v>#REF!</v>
      </c>
    </row>
    <row r="286" ht="12.75">
      <c r="D286" s="23"/>
    </row>
    <row r="289" ht="12.75">
      <c r="D289" s="23"/>
    </row>
    <row r="292" ht="12.75">
      <c r="D292" s="23"/>
    </row>
    <row r="296" ht="12.75">
      <c r="D296" s="23"/>
    </row>
    <row r="297" ht="12.75">
      <c r="D297" s="23"/>
    </row>
    <row r="298" ht="12.75">
      <c r="D298" s="23"/>
    </row>
    <row r="299" ht="12.75">
      <c r="D299" s="23"/>
    </row>
  </sheetData>
  <sheetProtection password="CF8B" sheet="1"/>
  <mergeCells count="13">
    <mergeCell ref="T6:AB6"/>
    <mergeCell ref="W5:X5"/>
    <mergeCell ref="Y5:AD5"/>
    <mergeCell ref="G43:G44"/>
    <mergeCell ref="H44:I44"/>
    <mergeCell ref="AJ23:AQ24"/>
    <mergeCell ref="AJ40:AQ41"/>
    <mergeCell ref="H5:R5"/>
    <mergeCell ref="AJ4:AQ5"/>
    <mergeCell ref="H6:H7"/>
    <mergeCell ref="G4:AE4"/>
    <mergeCell ref="I6:I7"/>
    <mergeCell ref="M6:M7"/>
  </mergeCells>
  <printOptions/>
  <pageMargins left="0.25" right="0.2" top="0.47" bottom="0.36" header="0.22" footer="0.14"/>
  <pageSetup fitToHeight="1" fitToWidth="1" horizontalDpi="180" verticalDpi="180" orientation="landscape" paperSize="127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85"/>
  <sheetViews>
    <sheetView showGridLines="0" showRowColHeaders="0" showZeros="0"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0" defaultRowHeight="12.75" zeroHeight="1"/>
  <cols>
    <col min="1" max="1" width="12.00390625" style="2" customWidth="1"/>
    <col min="2" max="2" width="3.625" style="2" customWidth="1"/>
    <col min="3" max="3" width="9.00390625" style="2" customWidth="1"/>
    <col min="4" max="4" width="22.375" style="2" customWidth="1"/>
    <col min="5" max="5" width="3.625" style="2" customWidth="1"/>
    <col min="6" max="6" width="11.375" style="2" customWidth="1"/>
    <col min="7" max="7" width="3.875" style="2" bestFit="1" customWidth="1"/>
    <col min="8" max="8" width="14.625" style="2" customWidth="1"/>
    <col min="9" max="9" width="4.375" style="2" customWidth="1"/>
    <col min="10" max="10" width="5.00390625" style="2" customWidth="1"/>
    <col min="11" max="11" width="4.25390625" style="2" hidden="1" customWidth="1"/>
    <col min="12" max="16384" width="0" style="2" hidden="1" customWidth="1"/>
  </cols>
  <sheetData>
    <row r="1" spans="1:13" ht="19.5" customHeight="1">
      <c r="A1" s="831" t="s">
        <v>492</v>
      </c>
      <c r="B1" s="831"/>
      <c r="C1" s="831"/>
      <c r="D1" s="831"/>
      <c r="E1" s="831"/>
      <c r="F1" s="831"/>
      <c r="G1" s="831"/>
      <c r="H1" s="831"/>
      <c r="I1" s="831"/>
      <c r="J1" s="831"/>
      <c r="K1" s="397"/>
      <c r="L1" s="27"/>
      <c r="M1" s="27"/>
    </row>
    <row r="2" spans="1:13" ht="15" customHeight="1">
      <c r="A2" s="832" t="s">
        <v>239</v>
      </c>
      <c r="B2" s="832"/>
      <c r="C2" s="832"/>
      <c r="D2" s="832"/>
      <c r="E2" s="832"/>
      <c r="F2" s="832"/>
      <c r="G2" s="832"/>
      <c r="H2" s="832"/>
      <c r="I2" s="832"/>
      <c r="J2" s="832"/>
      <c r="K2" s="398"/>
      <c r="L2" s="27"/>
      <c r="M2" s="27"/>
    </row>
    <row r="3" spans="1:13" ht="15" customHeight="1">
      <c r="A3" s="847" t="s">
        <v>650</v>
      </c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27"/>
      <c r="M3" s="27"/>
    </row>
    <row r="4" spans="1:13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5" customHeight="1">
      <c r="A5" s="27">
        <v>1</v>
      </c>
      <c r="B5" s="27"/>
      <c r="C5" s="432" t="s">
        <v>442</v>
      </c>
      <c r="D5" s="432" t="s">
        <v>230</v>
      </c>
      <c r="E5" s="429"/>
      <c r="F5" s="430" t="s">
        <v>441</v>
      </c>
      <c r="G5" s="430"/>
      <c r="H5" s="431"/>
      <c r="I5" s="27"/>
      <c r="J5" s="27"/>
      <c r="K5" s="27"/>
      <c r="L5" s="27"/>
      <c r="M5" s="27"/>
    </row>
    <row r="6" spans="1:13" ht="15" customHeight="1">
      <c r="A6" s="27"/>
      <c r="B6" s="27"/>
      <c r="C6" s="433">
        <f>+'I T IN PUT DATA'!C5</f>
        <v>0</v>
      </c>
      <c r="D6" s="433" t="str">
        <f>UPPER('I T IN PUT DATA'!C4)</f>
        <v>0</v>
      </c>
      <c r="E6" s="356"/>
      <c r="F6" s="311" t="str">
        <f>UPPER(CONCATENATE('I T IN PUT DATA'!B6,'I T IN PUT DATA'!C6:C6))</f>
        <v>THIRU. XYZ</v>
      </c>
      <c r="G6" s="311"/>
      <c r="H6" s="357"/>
      <c r="I6" s="27"/>
      <c r="J6" s="27"/>
      <c r="K6" s="27"/>
      <c r="L6" s="27"/>
      <c r="M6" s="27"/>
    </row>
    <row r="7" spans="3:13" ht="15" customHeight="1">
      <c r="C7" s="427"/>
      <c r="D7" s="428"/>
      <c r="E7" s="364"/>
      <c r="F7" s="365" t="str">
        <f>UPPER(+'I T IN PUT DATA'!C8)</f>
        <v>0</v>
      </c>
      <c r="G7" s="365"/>
      <c r="H7" s="367"/>
      <c r="I7" s="27"/>
      <c r="J7" s="27"/>
      <c r="K7" s="27"/>
      <c r="L7" s="27"/>
      <c r="M7" s="27"/>
    </row>
    <row r="8" spans="1:13" ht="15" customHeight="1">
      <c r="A8" s="2">
        <v>2</v>
      </c>
      <c r="C8" s="834" t="s">
        <v>386</v>
      </c>
      <c r="D8" s="835"/>
      <c r="E8" s="838" t="str">
        <f>UPPER('I T IN PUT DATA'!C9:C9)</f>
        <v>0</v>
      </c>
      <c r="F8" s="839"/>
      <c r="G8" s="839"/>
      <c r="H8" s="840"/>
      <c r="I8" s="27"/>
      <c r="J8" s="27"/>
      <c r="K8" s="27"/>
      <c r="L8" s="27"/>
      <c r="M8" s="27"/>
    </row>
    <row r="9" spans="1:13" ht="15" customHeight="1">
      <c r="A9" s="27"/>
      <c r="B9" s="27"/>
      <c r="C9" s="836"/>
      <c r="D9" s="837"/>
      <c r="E9" s="841" t="str">
        <f>UPPER('I T IN PUT DATA'!C10)</f>
        <v>0</v>
      </c>
      <c r="F9" s="842"/>
      <c r="G9" s="842"/>
      <c r="H9" s="843"/>
      <c r="I9" s="27"/>
      <c r="J9" s="27"/>
      <c r="K9" s="27"/>
      <c r="L9" s="27"/>
      <c r="M9" s="27"/>
    </row>
    <row r="10" spans="1:27" ht="15" customHeight="1">
      <c r="A10" s="27"/>
      <c r="B10" s="27"/>
      <c r="C10" s="368"/>
      <c r="D10" s="370"/>
      <c r="E10" s="844" t="str">
        <f>UPPER('I T IN PUT DATA'!C11)</f>
        <v>0</v>
      </c>
      <c r="F10" s="845"/>
      <c r="G10" s="845"/>
      <c r="H10" s="846"/>
      <c r="I10" s="27"/>
      <c r="J10" s="27"/>
      <c r="K10" s="27"/>
      <c r="L10" s="27"/>
      <c r="M10" s="27"/>
      <c r="AA10" s="27" t="s">
        <v>372</v>
      </c>
    </row>
    <row r="11" spans="1:27" ht="3.75" customHeight="1">
      <c r="A11" s="27"/>
      <c r="B11" s="27"/>
      <c r="D11" s="27"/>
      <c r="E11" s="27"/>
      <c r="G11" s="27"/>
      <c r="H11" s="27"/>
      <c r="I11" s="27"/>
      <c r="J11" s="27"/>
      <c r="K11" s="27"/>
      <c r="L11" s="27"/>
      <c r="M11" s="27"/>
      <c r="AA11" s="2" t="s">
        <v>371</v>
      </c>
    </row>
    <row r="12" spans="1:27" ht="15" customHeight="1" hidden="1">
      <c r="A12" s="27"/>
      <c r="B12" s="27"/>
      <c r="C12" s="27"/>
      <c r="D12" s="27"/>
      <c r="E12" s="27"/>
      <c r="G12" s="27"/>
      <c r="H12" s="27"/>
      <c r="I12" s="27"/>
      <c r="J12" s="27"/>
      <c r="K12" s="27"/>
      <c r="L12" s="27"/>
      <c r="M12" s="27"/>
      <c r="AA12" s="2" t="s">
        <v>370</v>
      </c>
    </row>
    <row r="13" spans="1:27" ht="15" customHeight="1" hidden="1">
      <c r="A13" s="27"/>
      <c r="B13" s="27"/>
      <c r="C13" s="27"/>
      <c r="D13" s="27"/>
      <c r="E13" s="27"/>
      <c r="G13" s="27"/>
      <c r="H13" s="27"/>
      <c r="I13" s="27"/>
      <c r="J13" s="27"/>
      <c r="K13" s="27"/>
      <c r="L13" s="27"/>
      <c r="M13" s="27"/>
      <c r="AA13" s="27" t="s">
        <v>369</v>
      </c>
    </row>
    <row r="14" spans="1:13" ht="15" customHeight="1">
      <c r="A14" s="27">
        <v>3</v>
      </c>
      <c r="B14" s="27"/>
      <c r="C14" s="27" t="s">
        <v>241</v>
      </c>
      <c r="D14" s="27"/>
      <c r="E14" s="27" t="s">
        <v>240</v>
      </c>
      <c r="F14" s="27" t="str">
        <f>+'I T IN PUT DATA'!C45</f>
        <v>Rented</v>
      </c>
      <c r="G14" s="27"/>
      <c r="H14" s="27"/>
      <c r="I14" s="27"/>
      <c r="J14" s="27"/>
      <c r="K14" s="27"/>
      <c r="L14" s="27"/>
      <c r="M14" s="27"/>
    </row>
    <row r="15" spans="1:13" ht="15" customHeight="1">
      <c r="A15" s="27">
        <v>4</v>
      </c>
      <c r="B15" s="27"/>
      <c r="C15" s="27" t="s">
        <v>231</v>
      </c>
      <c r="D15" s="27"/>
      <c r="E15" s="27"/>
      <c r="F15" s="27"/>
      <c r="G15" s="27" t="s">
        <v>125</v>
      </c>
      <c r="H15" s="27">
        <f>+'I T IN PUT DATA'!C46:C46</f>
        <v>0</v>
      </c>
      <c r="I15" s="27"/>
      <c r="J15" s="27"/>
      <c r="K15" s="27"/>
      <c r="L15" s="27"/>
      <c r="M15" s="27"/>
    </row>
    <row r="16" spans="1:13" ht="15" customHeight="1">
      <c r="A16" s="27">
        <v>5</v>
      </c>
      <c r="B16" s="27"/>
      <c r="C16" s="27" t="s">
        <v>651</v>
      </c>
      <c r="D16" s="27"/>
      <c r="E16" s="27"/>
      <c r="F16" s="27"/>
      <c r="G16" s="27" t="s">
        <v>125</v>
      </c>
      <c r="H16" s="27">
        <f>+H15*12</f>
        <v>0</v>
      </c>
      <c r="I16" s="27"/>
      <c r="J16" s="27"/>
      <c r="K16" s="27"/>
      <c r="L16" s="27"/>
      <c r="M16" s="27"/>
    </row>
    <row r="17" spans="1:13" ht="1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15" customHeight="1">
      <c r="A18" s="27">
        <v>6</v>
      </c>
      <c r="B18" s="27"/>
      <c r="C18" s="27" t="s">
        <v>652</v>
      </c>
      <c r="D18" s="27"/>
      <c r="E18" s="27"/>
      <c r="F18" s="27"/>
      <c r="G18" s="27" t="s">
        <v>125</v>
      </c>
      <c r="H18" s="27">
        <f>+'Salary Details'!H48</f>
        <v>0</v>
      </c>
      <c r="I18" s="27"/>
      <c r="J18" s="27"/>
      <c r="K18" s="27"/>
      <c r="L18" s="27"/>
      <c r="M18" s="27"/>
    </row>
    <row r="19" spans="1:13" ht="15" customHeight="1">
      <c r="A19" s="27">
        <v>7</v>
      </c>
      <c r="B19" s="27"/>
      <c r="C19" s="27" t="s">
        <v>389</v>
      </c>
      <c r="D19" s="27"/>
      <c r="E19" s="27"/>
      <c r="F19" s="27"/>
      <c r="G19" s="27" t="s">
        <v>125</v>
      </c>
      <c r="H19" s="27">
        <f>ROUND(('Salary Details'!H47),0)</f>
        <v>0</v>
      </c>
      <c r="I19" s="27"/>
      <c r="J19" s="27"/>
      <c r="K19" s="27"/>
      <c r="L19" s="27"/>
      <c r="M19" s="27"/>
    </row>
    <row r="20" spans="1:13" ht="15" customHeight="1">
      <c r="A20" s="27">
        <v>8</v>
      </c>
      <c r="B20" s="27"/>
      <c r="C20" s="27" t="s">
        <v>390</v>
      </c>
      <c r="D20" s="27"/>
      <c r="E20" s="27"/>
      <c r="F20" s="27"/>
      <c r="G20" s="27" t="s">
        <v>125</v>
      </c>
      <c r="H20" s="220">
        <f>ROUND(('Salary Details'!H46),0)</f>
        <v>0</v>
      </c>
      <c r="I20" s="27"/>
      <c r="J20" s="27"/>
      <c r="K20" s="27"/>
      <c r="L20" s="27"/>
      <c r="M20" s="27"/>
    </row>
    <row r="21" spans="1:13" ht="1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9.5" customHeight="1">
      <c r="A23" s="831" t="s">
        <v>633</v>
      </c>
      <c r="B23" s="831"/>
      <c r="C23" s="831"/>
      <c r="D23" s="831"/>
      <c r="E23" s="831"/>
      <c r="F23" s="831"/>
      <c r="G23" s="831"/>
      <c r="H23" s="831"/>
      <c r="I23" s="831"/>
      <c r="J23" s="831"/>
      <c r="K23" s="397"/>
      <c r="L23" s="27"/>
      <c r="M23" s="27"/>
    </row>
    <row r="24" spans="1:13" ht="15" customHeight="1">
      <c r="A24" s="833" t="s">
        <v>653</v>
      </c>
      <c r="B24" s="833"/>
      <c r="C24" s="833"/>
      <c r="D24" s="833"/>
      <c r="E24" s="833"/>
      <c r="F24" s="833"/>
      <c r="G24" s="833"/>
      <c r="H24" s="833"/>
      <c r="I24" s="833"/>
      <c r="J24" s="833"/>
      <c r="K24" s="321"/>
      <c r="L24" s="27"/>
      <c r="M24" s="27"/>
    </row>
    <row r="25" spans="1:13" ht="1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5" customHeight="1">
      <c r="A26" s="27"/>
      <c r="B26" s="27" t="s">
        <v>217</v>
      </c>
      <c r="C26" s="27" t="s">
        <v>232</v>
      </c>
      <c r="D26" s="27"/>
      <c r="E26" s="27" t="s">
        <v>482</v>
      </c>
      <c r="F26" s="27"/>
      <c r="G26" s="27" t="s">
        <v>125</v>
      </c>
      <c r="H26" s="27">
        <f>SUM('Salary Details'!S8:S30)</f>
        <v>0</v>
      </c>
      <c r="I26" s="27"/>
      <c r="J26" s="27"/>
      <c r="K26" s="27"/>
      <c r="L26" s="27"/>
      <c r="M26" s="27"/>
    </row>
    <row r="27" spans="1:13" ht="15" customHeight="1">
      <c r="A27" s="27"/>
      <c r="B27" s="27" t="s">
        <v>72</v>
      </c>
      <c r="C27" s="27" t="s">
        <v>233</v>
      </c>
      <c r="D27" s="27"/>
      <c r="E27" s="27"/>
      <c r="F27" s="27"/>
      <c r="G27" s="27" t="s">
        <v>125</v>
      </c>
      <c r="H27" s="220">
        <f>SUM('Salary Details'!S38:S40)</f>
        <v>0</v>
      </c>
      <c r="I27" s="27"/>
      <c r="J27" s="27"/>
      <c r="K27" s="27"/>
      <c r="L27" s="27"/>
      <c r="M27" s="27"/>
    </row>
    <row r="28" spans="1:13" ht="15" customHeight="1">
      <c r="A28" s="27"/>
      <c r="B28" s="27" t="s">
        <v>121</v>
      </c>
      <c r="C28" s="27" t="s">
        <v>234</v>
      </c>
      <c r="D28" s="27"/>
      <c r="E28" s="27"/>
      <c r="F28" s="27"/>
      <c r="G28" s="27" t="s">
        <v>125</v>
      </c>
      <c r="H28" s="220">
        <f>+'Salary Details'!S33</f>
        <v>0</v>
      </c>
      <c r="I28" s="27"/>
      <c r="J28" s="27"/>
      <c r="K28" s="27"/>
      <c r="L28" s="27"/>
      <c r="M28" s="27"/>
    </row>
    <row r="29" spans="1:13" ht="15" customHeight="1">
      <c r="A29" s="27"/>
      <c r="B29" s="27" t="s">
        <v>184</v>
      </c>
      <c r="C29" s="27" t="s">
        <v>234</v>
      </c>
      <c r="D29" s="27"/>
      <c r="E29" s="27"/>
      <c r="F29" s="27"/>
      <c r="G29" s="27" t="s">
        <v>125</v>
      </c>
      <c r="H29" s="220">
        <f>+'Salary Details'!S34</f>
        <v>0</v>
      </c>
      <c r="I29" s="27"/>
      <c r="J29" s="27"/>
      <c r="K29" s="27"/>
      <c r="L29" s="27"/>
      <c r="M29" s="27"/>
    </row>
    <row r="30" spans="1:13" ht="15" customHeight="1">
      <c r="A30" s="27"/>
      <c r="B30" s="27" t="s">
        <v>185</v>
      </c>
      <c r="C30" s="2" t="s">
        <v>472</v>
      </c>
      <c r="G30" s="27" t="s">
        <v>125</v>
      </c>
      <c r="H30" s="449">
        <f>SUM('Salary Details'!S36:S37)</f>
        <v>0</v>
      </c>
      <c r="I30" s="27"/>
      <c r="J30" s="27"/>
      <c r="K30" s="27"/>
      <c r="L30" s="27"/>
      <c r="M30" s="27"/>
    </row>
    <row r="31" spans="1:13" ht="15" customHeight="1">
      <c r="A31" s="27"/>
      <c r="B31" s="2" t="s">
        <v>186</v>
      </c>
      <c r="C31" s="27" t="s">
        <v>235</v>
      </c>
      <c r="D31" s="27"/>
      <c r="E31" s="27"/>
      <c r="F31" s="27"/>
      <c r="G31" s="27" t="s">
        <v>125</v>
      </c>
      <c r="H31" s="220">
        <f>+'Salary Details'!S32</f>
        <v>0</v>
      </c>
      <c r="J31" s="27"/>
      <c r="K31" s="27"/>
      <c r="L31" s="27"/>
      <c r="M31" s="27"/>
    </row>
    <row r="32" spans="1:13" ht="15" customHeight="1">
      <c r="A32" s="27"/>
      <c r="B32" s="27" t="s">
        <v>274</v>
      </c>
      <c r="C32" s="27" t="s">
        <v>387</v>
      </c>
      <c r="D32" s="27"/>
      <c r="E32" s="27"/>
      <c r="F32" s="27"/>
      <c r="G32" s="27" t="s">
        <v>125</v>
      </c>
      <c r="H32" s="220">
        <f>+'Salary Details'!S35</f>
        <v>0</v>
      </c>
      <c r="I32" s="27"/>
      <c r="J32" s="27"/>
      <c r="K32" s="27"/>
      <c r="L32" s="27"/>
      <c r="M32" s="27"/>
    </row>
    <row r="33" spans="1:14" ht="15" customHeight="1">
      <c r="A33" s="27"/>
      <c r="B33" s="27"/>
      <c r="C33" s="27"/>
      <c r="D33" s="27"/>
      <c r="E33" s="27"/>
      <c r="F33" s="27"/>
      <c r="G33" s="27" t="s">
        <v>125</v>
      </c>
      <c r="H33" s="27"/>
      <c r="I33" s="27"/>
      <c r="J33" s="27"/>
      <c r="K33" s="27"/>
      <c r="L33" s="27"/>
      <c r="M33" s="27"/>
      <c r="N33" s="27" t="s">
        <v>343</v>
      </c>
    </row>
    <row r="34" spans="1:13" ht="19.5" customHeight="1">
      <c r="A34" s="27"/>
      <c r="B34" s="27"/>
      <c r="C34" s="317" t="s">
        <v>236</v>
      </c>
      <c r="D34" s="27"/>
      <c r="E34" s="27"/>
      <c r="F34" s="27"/>
      <c r="G34" s="27" t="s">
        <v>125</v>
      </c>
      <c r="H34" s="318">
        <f>SUM(H26:H33)</f>
        <v>0</v>
      </c>
      <c r="I34" s="27"/>
      <c r="J34" s="27"/>
      <c r="K34" s="27"/>
      <c r="L34" s="27">
        <f>+'Salary Details'!S41</f>
        <v>0</v>
      </c>
      <c r="M34" s="27">
        <f>+H34-L34</f>
        <v>0</v>
      </c>
    </row>
    <row r="35" spans="1:13" ht="15" customHeight="1">
      <c r="A35" s="27" t="s">
        <v>237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5" customHeight="1">
      <c r="A36" s="27"/>
      <c r="B36" s="400" t="s">
        <v>217</v>
      </c>
      <c r="C36" s="400" t="s">
        <v>238</v>
      </c>
      <c r="D36" s="400"/>
      <c r="E36" s="400" t="s">
        <v>125</v>
      </c>
      <c r="F36" s="401">
        <f>+'Calculation Page 4 &amp; 5'!I9</f>
        <v>0</v>
      </c>
      <c r="G36" s="27"/>
      <c r="H36" s="27"/>
      <c r="I36" s="27"/>
      <c r="J36" s="27"/>
      <c r="K36" s="27"/>
      <c r="L36" s="27"/>
      <c r="M36" s="27"/>
    </row>
    <row r="37" spans="1:13" ht="27.75" customHeight="1">
      <c r="A37" s="848" t="s">
        <v>243</v>
      </c>
      <c r="B37" s="400" t="s">
        <v>72</v>
      </c>
      <c r="C37" s="850" t="s">
        <v>619</v>
      </c>
      <c r="D37" s="851"/>
      <c r="E37" s="400" t="s">
        <v>125</v>
      </c>
      <c r="F37" s="401">
        <f>+'Calculation Page 4 &amp; 5'!I10</f>
        <v>0</v>
      </c>
      <c r="G37" s="27"/>
      <c r="H37" s="27"/>
      <c r="I37" s="27"/>
      <c r="J37" s="27"/>
      <c r="K37" s="27"/>
      <c r="L37" s="27"/>
      <c r="M37" s="27"/>
    </row>
    <row r="38" spans="1:13" ht="15" customHeight="1">
      <c r="A38" s="848"/>
      <c r="B38" s="400" t="s">
        <v>121</v>
      </c>
      <c r="C38" s="400" t="s">
        <v>618</v>
      </c>
      <c r="D38" s="400"/>
      <c r="E38" s="400" t="s">
        <v>125</v>
      </c>
      <c r="F38" s="401">
        <f>+'Calculation Page 4 &amp; 5'!I11</f>
        <v>0</v>
      </c>
      <c r="G38" s="27"/>
      <c r="H38" s="27"/>
      <c r="I38" s="27"/>
      <c r="J38" s="27"/>
      <c r="K38" s="27"/>
      <c r="L38" s="27"/>
      <c r="M38" s="27"/>
    </row>
    <row r="39" spans="1:13" ht="15" customHeight="1">
      <c r="A39" s="848"/>
      <c r="B39" s="27"/>
      <c r="C39" s="27"/>
      <c r="D39" s="27"/>
      <c r="E39" s="27"/>
      <c r="F39" s="27"/>
      <c r="G39" s="27" t="s">
        <v>125</v>
      </c>
      <c r="H39" s="27">
        <f>+'Calculation Page 4 &amp; 5'!K12</f>
        <v>0</v>
      </c>
      <c r="I39" s="27"/>
      <c r="J39" s="27"/>
      <c r="K39" s="27"/>
      <c r="L39" s="220">
        <f>+F36-H39</f>
        <v>0</v>
      </c>
      <c r="M39" s="27"/>
    </row>
    <row r="40" spans="1:13" ht="15" customHeight="1">
      <c r="A40" s="849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9.5" customHeight="1">
      <c r="A41" s="27"/>
      <c r="B41" s="27"/>
      <c r="C41" s="317" t="s">
        <v>242</v>
      </c>
      <c r="D41" s="27"/>
      <c r="E41" s="27"/>
      <c r="F41" s="27"/>
      <c r="G41" s="27" t="s">
        <v>125</v>
      </c>
      <c r="H41" s="318">
        <f>+H34-H39</f>
        <v>0</v>
      </c>
      <c r="I41" s="27"/>
      <c r="J41" s="27"/>
      <c r="K41" s="27"/>
      <c r="L41" s="27"/>
      <c r="M41" s="27"/>
    </row>
    <row r="42" spans="1:13" ht="19.5" customHeight="1">
      <c r="A42" s="832">
        <v>2</v>
      </c>
      <c r="B42" s="832"/>
      <c r="C42" s="832"/>
      <c r="D42" s="832"/>
      <c r="E42" s="832"/>
      <c r="F42" s="832"/>
      <c r="G42" s="832"/>
      <c r="H42" s="832"/>
      <c r="I42" s="832"/>
      <c r="J42" s="832"/>
      <c r="K42" s="398"/>
      <c r="L42" s="27"/>
      <c r="M42" s="27"/>
    </row>
    <row r="43" spans="1:13" ht="19.5" customHeight="1">
      <c r="A43" s="319" t="s">
        <v>244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5" customHeight="1">
      <c r="A44" s="27"/>
      <c r="B44" s="221">
        <v>1</v>
      </c>
      <c r="C44" s="27" t="s">
        <v>246</v>
      </c>
      <c r="D44" s="27"/>
      <c r="E44" s="320" t="s">
        <v>240</v>
      </c>
      <c r="F44" s="853"/>
      <c r="G44" s="854"/>
      <c r="H44" s="854"/>
      <c r="I44" s="854"/>
      <c r="J44" s="27"/>
      <c r="K44" s="27"/>
      <c r="L44" s="27"/>
      <c r="M44" s="27"/>
    </row>
    <row r="45" spans="1:13" ht="15" customHeight="1">
      <c r="A45" s="27"/>
      <c r="B45" s="221"/>
      <c r="C45" s="27"/>
      <c r="D45" s="27"/>
      <c r="E45" s="320"/>
      <c r="F45" s="853"/>
      <c r="G45" s="854"/>
      <c r="H45" s="854"/>
      <c r="I45" s="854"/>
      <c r="J45" s="27"/>
      <c r="K45" s="27"/>
      <c r="L45" s="27"/>
      <c r="M45" s="27"/>
    </row>
    <row r="46" spans="1:13" ht="15" customHeight="1">
      <c r="A46" s="27"/>
      <c r="B46" s="221">
        <v>2</v>
      </c>
      <c r="C46" s="27" t="s">
        <v>247</v>
      </c>
      <c r="D46" s="27"/>
      <c r="E46" s="320" t="s">
        <v>240</v>
      </c>
      <c r="F46" s="648"/>
      <c r="G46" s="381"/>
      <c r="H46" s="381"/>
      <c r="I46" s="27"/>
      <c r="J46" s="27"/>
      <c r="K46" s="27"/>
      <c r="L46" s="27"/>
      <c r="M46" s="27"/>
    </row>
    <row r="47" spans="1:13" ht="15" customHeight="1">
      <c r="A47" s="27"/>
      <c r="B47" s="221"/>
      <c r="C47" s="27" t="s">
        <v>248</v>
      </c>
      <c r="D47" s="27"/>
      <c r="E47" s="320"/>
      <c r="F47" s="648"/>
      <c r="G47" s="381"/>
      <c r="H47" s="381"/>
      <c r="I47" s="27"/>
      <c r="J47" s="27"/>
      <c r="K47" s="27"/>
      <c r="L47" s="27"/>
      <c r="M47" s="27"/>
    </row>
    <row r="48" spans="1:13" ht="15" customHeight="1">
      <c r="A48" s="27"/>
      <c r="B48" s="221">
        <v>3</v>
      </c>
      <c r="C48" s="27" t="s">
        <v>249</v>
      </c>
      <c r="D48" s="27"/>
      <c r="E48" s="320" t="s">
        <v>240</v>
      </c>
      <c r="F48" s="648"/>
      <c r="G48" s="381"/>
      <c r="H48" s="381"/>
      <c r="I48" s="27"/>
      <c r="J48" s="27"/>
      <c r="K48" s="27"/>
      <c r="L48" s="27"/>
      <c r="M48" s="27"/>
    </row>
    <row r="49" spans="1:13" ht="15" customHeight="1">
      <c r="A49" s="27"/>
      <c r="B49" s="221"/>
      <c r="C49" s="27"/>
      <c r="D49" s="27"/>
      <c r="E49" s="320"/>
      <c r="F49" s="648"/>
      <c r="G49" s="381"/>
      <c r="H49" s="381"/>
      <c r="I49" s="27"/>
      <c r="J49" s="27"/>
      <c r="K49" s="27"/>
      <c r="L49" s="27"/>
      <c r="M49" s="27"/>
    </row>
    <row r="50" spans="1:13" ht="15" customHeight="1">
      <c r="A50" s="27"/>
      <c r="B50" s="221">
        <v>4</v>
      </c>
      <c r="C50" s="27" t="s">
        <v>250</v>
      </c>
      <c r="D50" s="27"/>
      <c r="E50" s="320" t="s">
        <v>240</v>
      </c>
      <c r="F50" s="648"/>
      <c r="G50" s="381"/>
      <c r="H50" s="381"/>
      <c r="I50" s="27"/>
      <c r="J50" s="27"/>
      <c r="K50" s="27"/>
      <c r="L50" s="27"/>
      <c r="M50" s="27"/>
    </row>
    <row r="51" spans="1:13" ht="15" customHeight="1">
      <c r="A51" s="27"/>
      <c r="B51" s="221"/>
      <c r="C51" s="27"/>
      <c r="D51" s="27"/>
      <c r="E51" s="320"/>
      <c r="F51" s="648"/>
      <c r="G51" s="381"/>
      <c r="H51" s="381"/>
      <c r="I51" s="27"/>
      <c r="J51" s="27"/>
      <c r="K51" s="27"/>
      <c r="L51" s="27"/>
      <c r="M51" s="27"/>
    </row>
    <row r="52" spans="1:13" ht="15" customHeight="1">
      <c r="A52" s="27"/>
      <c r="B52" s="320" t="s">
        <v>187</v>
      </c>
      <c r="C52" s="27" t="s">
        <v>245</v>
      </c>
      <c r="D52" s="27"/>
      <c r="E52" s="320" t="s">
        <v>240</v>
      </c>
      <c r="F52" s="648"/>
      <c r="G52" s="381"/>
      <c r="H52" s="381"/>
      <c r="I52" s="27"/>
      <c r="J52" s="27"/>
      <c r="K52" s="27"/>
      <c r="L52" s="27"/>
      <c r="M52" s="27"/>
    </row>
    <row r="53" spans="1:13" ht="15" customHeight="1">
      <c r="A53" s="27"/>
      <c r="B53" s="320" t="s">
        <v>188</v>
      </c>
      <c r="C53" s="27" t="s">
        <v>251</v>
      </c>
      <c r="D53" s="27"/>
      <c r="E53" s="320" t="s">
        <v>240</v>
      </c>
      <c r="F53" s="648"/>
      <c r="G53" s="381"/>
      <c r="H53" s="381"/>
      <c r="I53" s="27"/>
      <c r="J53" s="27"/>
      <c r="K53" s="27"/>
      <c r="L53" s="27"/>
      <c r="M53" s="27"/>
    </row>
    <row r="54" spans="1:13" ht="15" customHeight="1">
      <c r="A54" s="27"/>
      <c r="B54" s="320" t="s">
        <v>189</v>
      </c>
      <c r="C54" s="27" t="s">
        <v>329</v>
      </c>
      <c r="D54" s="27"/>
      <c r="E54" s="320" t="s">
        <v>240</v>
      </c>
      <c r="F54" s="648"/>
      <c r="G54" s="381"/>
      <c r="H54" s="381"/>
      <c r="I54" s="27"/>
      <c r="J54" s="27"/>
      <c r="K54" s="27"/>
      <c r="L54" s="27"/>
      <c r="M54" s="27"/>
    </row>
    <row r="55" spans="1:13" ht="15" customHeight="1">
      <c r="A55" s="27"/>
      <c r="B55" s="320" t="s">
        <v>190</v>
      </c>
      <c r="C55" s="437" t="s">
        <v>654</v>
      </c>
      <c r="D55" s="27"/>
      <c r="E55" s="320" t="s">
        <v>240</v>
      </c>
      <c r="F55" s="648"/>
      <c r="G55" s="381"/>
      <c r="H55" s="381"/>
      <c r="I55" s="27"/>
      <c r="J55" s="27"/>
      <c r="K55" s="27"/>
      <c r="L55" s="27"/>
      <c r="M55" s="27"/>
    </row>
    <row r="56" spans="1:13" ht="15" customHeight="1">
      <c r="A56" s="27"/>
      <c r="B56" s="320" t="s">
        <v>286</v>
      </c>
      <c r="C56" s="27" t="s">
        <v>252</v>
      </c>
      <c r="D56" s="27"/>
      <c r="E56" s="320" t="s">
        <v>240</v>
      </c>
      <c r="F56" s="648"/>
      <c r="G56" s="381"/>
      <c r="H56" s="381"/>
      <c r="I56" s="27"/>
      <c r="J56" s="27"/>
      <c r="K56" s="27"/>
      <c r="L56" s="27"/>
      <c r="M56" s="27"/>
    </row>
    <row r="57" spans="1:13" ht="15" customHeight="1">
      <c r="A57" s="27"/>
      <c r="B57" s="27"/>
      <c r="C57" s="27" t="s">
        <v>655</v>
      </c>
      <c r="D57" s="27"/>
      <c r="E57" s="320"/>
      <c r="F57" s="648"/>
      <c r="G57" s="381"/>
      <c r="H57" s="381"/>
      <c r="I57" s="27"/>
      <c r="J57" s="27"/>
      <c r="K57" s="27"/>
      <c r="L57" s="27"/>
      <c r="M57" s="27"/>
    </row>
    <row r="58" spans="1:13" ht="15" customHeight="1">
      <c r="A58" s="27"/>
      <c r="B58" s="27"/>
      <c r="C58" s="27" t="s">
        <v>391</v>
      </c>
      <c r="D58" s="27"/>
      <c r="E58" s="320"/>
      <c r="F58" s="648"/>
      <c r="G58" s="381"/>
      <c r="H58" s="381"/>
      <c r="I58" s="27"/>
      <c r="J58" s="27"/>
      <c r="K58" s="27"/>
      <c r="L58" s="27"/>
      <c r="M58" s="27"/>
    </row>
    <row r="59" spans="1:13" ht="15" customHeight="1">
      <c r="A59" s="27"/>
      <c r="B59" s="221">
        <v>5</v>
      </c>
      <c r="C59" s="27" t="s">
        <v>253</v>
      </c>
      <c r="D59" s="27"/>
      <c r="E59" s="320" t="s">
        <v>240</v>
      </c>
      <c r="F59" s="27" t="str">
        <f>+'I T IN PUT DATA'!C57:C57</f>
        <v>Self occupied </v>
      </c>
      <c r="G59" s="27"/>
      <c r="H59" s="27"/>
      <c r="I59" s="27"/>
      <c r="J59" s="27"/>
      <c r="K59" s="27"/>
      <c r="L59" s="27"/>
      <c r="M59" s="27"/>
    </row>
    <row r="60" spans="1:13" ht="15" customHeight="1">
      <c r="A60" s="27"/>
      <c r="B60" s="27"/>
      <c r="C60" s="27" t="s">
        <v>254</v>
      </c>
      <c r="D60" s="27"/>
      <c r="E60" s="27"/>
      <c r="F60" s="27"/>
      <c r="G60" s="27"/>
      <c r="H60" s="27" t="s">
        <v>12</v>
      </c>
      <c r="I60" s="27"/>
      <c r="J60" s="27"/>
      <c r="K60" s="27"/>
      <c r="L60" s="27"/>
      <c r="M60" s="27"/>
    </row>
    <row r="61" spans="1:13" ht="15" customHeight="1">
      <c r="A61" s="27" t="s">
        <v>255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1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19.5" customHeight="1">
      <c r="A63" s="852" t="s">
        <v>256</v>
      </c>
      <c r="B63" s="852"/>
      <c r="C63" s="852"/>
      <c r="D63" s="852"/>
      <c r="E63" s="852"/>
      <c r="F63" s="852"/>
      <c r="G63" s="852"/>
      <c r="H63" s="852"/>
      <c r="I63" s="852"/>
      <c r="J63" s="852"/>
      <c r="K63" s="399"/>
      <c r="L63" s="27"/>
      <c r="M63" s="27"/>
    </row>
    <row r="64" spans="1:13" ht="1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15" customHeight="1">
      <c r="A65" s="27" t="s">
        <v>257</v>
      </c>
      <c r="B65" s="27"/>
      <c r="C65" s="27"/>
      <c r="D65" s="27"/>
      <c r="E65" s="27"/>
      <c r="F65" s="27"/>
      <c r="G65" s="27" t="s">
        <v>125</v>
      </c>
      <c r="H65" s="381">
        <v>0</v>
      </c>
      <c r="I65" s="27" t="s">
        <v>266</v>
      </c>
      <c r="J65" s="27"/>
      <c r="K65" s="27"/>
      <c r="L65" s="27"/>
      <c r="M65" s="27"/>
    </row>
    <row r="66" spans="1:13" ht="15" customHeight="1">
      <c r="A66" s="27" t="s">
        <v>258</v>
      </c>
      <c r="B66" s="27"/>
      <c r="C66" s="27"/>
      <c r="D66" s="27"/>
      <c r="E66" s="27"/>
      <c r="F66" s="27"/>
      <c r="G66" s="27" t="s">
        <v>125</v>
      </c>
      <c r="H66" s="381">
        <v>0</v>
      </c>
      <c r="I66" s="27" t="s">
        <v>267</v>
      </c>
      <c r="J66" s="27"/>
      <c r="K66" s="27"/>
      <c r="L66" s="27"/>
      <c r="M66" s="27"/>
    </row>
    <row r="67" spans="1:13" ht="15" customHeight="1">
      <c r="A67" s="27" t="s">
        <v>259</v>
      </c>
      <c r="B67" s="27"/>
      <c r="C67" s="27"/>
      <c r="D67" s="27"/>
      <c r="E67" s="27"/>
      <c r="F67" s="27"/>
      <c r="G67" s="27" t="s">
        <v>125</v>
      </c>
      <c r="H67" s="318">
        <f>+H65-H66</f>
        <v>0</v>
      </c>
      <c r="I67" s="27" t="s">
        <v>268</v>
      </c>
      <c r="J67" s="27"/>
      <c r="K67" s="27"/>
      <c r="L67" s="27"/>
      <c r="M67" s="27"/>
    </row>
    <row r="68" spans="1:13" ht="15" customHeight="1">
      <c r="A68" s="27" t="s">
        <v>260</v>
      </c>
      <c r="B68" s="27" t="s">
        <v>261</v>
      </c>
      <c r="C68" s="27"/>
      <c r="D68" s="27"/>
      <c r="E68" s="27" t="s">
        <v>125</v>
      </c>
      <c r="F68" s="27">
        <f>ROUND((H67*30%),0)</f>
        <v>0</v>
      </c>
      <c r="G68" s="27"/>
      <c r="H68" s="381"/>
      <c r="I68" s="27"/>
      <c r="J68" s="27"/>
      <c r="K68" s="27"/>
      <c r="L68" s="27"/>
      <c r="M68" s="27"/>
    </row>
    <row r="69" spans="1:13" ht="15" customHeight="1">
      <c r="A69" s="27"/>
      <c r="B69" s="27" t="s">
        <v>323</v>
      </c>
      <c r="C69" s="27"/>
      <c r="D69" s="27"/>
      <c r="E69" s="27" t="s">
        <v>125</v>
      </c>
      <c r="F69" s="27">
        <f>+'I T IN PUT DATA'!G56</f>
        <v>0</v>
      </c>
      <c r="G69" s="27" t="s">
        <v>125</v>
      </c>
      <c r="H69" s="27">
        <f>+F69+F68</f>
        <v>0</v>
      </c>
      <c r="I69" s="27" t="s">
        <v>269</v>
      </c>
      <c r="J69" s="27"/>
      <c r="K69" s="27"/>
      <c r="L69" s="27"/>
      <c r="M69" s="27"/>
    </row>
    <row r="70" spans="1:13" ht="15" customHeight="1">
      <c r="A70" s="27"/>
      <c r="B70" s="27" t="s">
        <v>262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1:13" ht="1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9.5" customHeight="1">
      <c r="A72" s="831" t="s">
        <v>263</v>
      </c>
      <c r="B72" s="831"/>
      <c r="C72" s="831"/>
      <c r="D72" s="831"/>
      <c r="E72" s="831"/>
      <c r="F72" s="831"/>
      <c r="G72" s="27" t="s">
        <v>125</v>
      </c>
      <c r="H72" s="318">
        <f>+H67-H69</f>
        <v>0</v>
      </c>
      <c r="I72" s="27" t="s">
        <v>270</v>
      </c>
      <c r="J72" s="341" t="s">
        <v>271</v>
      </c>
      <c r="L72" s="27" t="s">
        <v>12</v>
      </c>
      <c r="M72" s="27"/>
    </row>
    <row r="73" spans="1:13" ht="1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5" customHeight="1">
      <c r="A74" s="27" t="s">
        <v>392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3" ht="15" customHeight="1">
      <c r="A75" s="27" t="s">
        <v>264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3" ht="1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13" ht="15" customHeight="1">
      <c r="A78" s="27" t="s">
        <v>381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13" ht="15" customHeight="1">
      <c r="A79" s="27" t="s">
        <v>265</v>
      </c>
      <c r="B79" s="27"/>
      <c r="C79" s="27"/>
      <c r="D79" s="27"/>
      <c r="E79" s="27"/>
      <c r="F79" s="27" t="s">
        <v>376</v>
      </c>
      <c r="G79" s="27"/>
      <c r="H79" s="27"/>
      <c r="I79" s="27"/>
      <c r="J79" s="27"/>
      <c r="K79" s="27"/>
      <c r="L79" s="27"/>
      <c r="M79" s="27"/>
    </row>
    <row r="80" spans="1:13" ht="1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1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1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ht="15" customHeight="1" hidden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15" customHeight="1" hidden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9.5" customHeight="1" hidden="1"/>
    <row r="96" ht="19.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/>
    <row r="113" ht="19.5" customHeight="1" hidden="1"/>
    <row r="114" ht="19.5" customHeight="1" hidden="1"/>
    <row r="115" ht="19.5" customHeight="1" hidden="1"/>
    <row r="116" ht="19.5" customHeight="1" hidden="1"/>
    <row r="117" ht="19.5" customHeight="1" hidden="1"/>
    <row r="118" ht="19.5" customHeight="1" hidden="1"/>
    <row r="119" ht="19.5" customHeight="1" hidden="1"/>
    <row r="120" ht="19.5" customHeight="1" hidden="1"/>
    <row r="121" ht="19.5" customHeight="1" hidden="1"/>
    <row r="122" ht="19.5" customHeight="1" hidden="1"/>
    <row r="123" ht="19.5" customHeight="1" hidden="1"/>
    <row r="124" ht="19.5" customHeight="1" hidden="1"/>
    <row r="125" ht="19.5" customHeight="1" hidden="1"/>
    <row r="126" ht="19.5" customHeight="1" hidden="1"/>
    <row r="127" ht="19.5" customHeight="1" hidden="1"/>
    <row r="128" ht="19.5" customHeight="1" hidden="1"/>
    <row r="129" ht="19.5" customHeight="1" hidden="1"/>
    <row r="130" ht="19.5" customHeight="1" hidden="1"/>
    <row r="131" ht="19.5" customHeight="1" hidden="1"/>
    <row r="132" ht="19.5" customHeight="1" hidden="1"/>
    <row r="133" ht="19.5" customHeight="1" hidden="1"/>
    <row r="134" ht="19.5" customHeight="1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 hidden="1"/>
    <row r="143" ht="19.5" customHeight="1" hidden="1"/>
    <row r="144" ht="19.5" customHeight="1" hidden="1"/>
    <row r="145" ht="19.5" customHeight="1" hidden="1"/>
    <row r="146" ht="19.5" customHeight="1" hidden="1"/>
    <row r="147" ht="19.5" customHeight="1" hidden="1"/>
    <row r="148" ht="19.5" customHeight="1" hidden="1"/>
    <row r="149" ht="19.5" customHeight="1" hidden="1"/>
    <row r="150" ht="19.5" customHeight="1" hidden="1"/>
    <row r="151" ht="19.5" customHeight="1" hidden="1"/>
    <row r="152" ht="19.5" customHeight="1" hidden="1"/>
    <row r="153" ht="19.5" customHeight="1" hidden="1"/>
    <row r="154" ht="19.5" customHeight="1" hidden="1"/>
    <row r="155" ht="19.5" customHeight="1" hidden="1"/>
    <row r="156" ht="19.5" customHeight="1" hidden="1"/>
    <row r="157" ht="19.5" customHeight="1" hidden="1"/>
    <row r="158" ht="19.5" customHeight="1" hidden="1"/>
    <row r="159" ht="19.5" customHeight="1" hidden="1"/>
    <row r="160" ht="19.5" customHeight="1" hidden="1"/>
    <row r="161" ht="19.5" customHeight="1" hidden="1"/>
    <row r="162" ht="19.5" customHeight="1" hidden="1"/>
    <row r="163" ht="19.5" customHeight="1" hidden="1"/>
    <row r="164" ht="19.5" customHeight="1" hidden="1"/>
    <row r="165" ht="19.5" customHeight="1" hidden="1"/>
    <row r="166" ht="19.5" customHeight="1" hidden="1"/>
    <row r="167" ht="19.5" customHeight="1" hidden="1"/>
    <row r="168" ht="19.5" customHeight="1" hidden="1"/>
    <row r="169" ht="19.5" customHeight="1" hidden="1"/>
    <row r="170" ht="19.5" customHeight="1" hidden="1"/>
    <row r="171" ht="19.5" customHeight="1" hidden="1"/>
    <row r="172" ht="19.5" customHeight="1" hidden="1"/>
    <row r="173" ht="19.5" customHeight="1" hidden="1"/>
    <row r="174" ht="19.5" customHeight="1" hidden="1"/>
    <row r="175" ht="19.5" customHeight="1" hidden="1"/>
    <row r="176" ht="19.5" customHeight="1" hidden="1"/>
    <row r="177" ht="19.5" customHeight="1" hidden="1"/>
    <row r="178" ht="19.5" customHeight="1" hidden="1"/>
    <row r="179" ht="19.5" customHeight="1" hidden="1"/>
    <row r="180" ht="19.5" customHeight="1" hidden="1"/>
    <row r="181" ht="19.5" customHeight="1" hidden="1"/>
    <row r="182" ht="19.5" customHeight="1" hidden="1"/>
    <row r="183" ht="19.5" customHeight="1" hidden="1"/>
    <row r="184" ht="19.5" customHeight="1" hidden="1"/>
    <row r="185" ht="19.5" customHeight="1" hidden="1"/>
    <row r="186" ht="19.5" customHeight="1" hidden="1"/>
    <row r="187" ht="19.5" customHeight="1" hidden="1"/>
    <row r="188" ht="19.5" customHeight="1" hidden="1"/>
    <row r="189" ht="19.5" customHeight="1" hidden="1"/>
    <row r="190" ht="19.5" customHeight="1" hidden="1"/>
    <row r="191" ht="19.5" customHeight="1" hidden="1"/>
    <row r="192" ht="19.5" customHeight="1" hidden="1"/>
    <row r="193" ht="19.5" customHeight="1" hidden="1"/>
    <row r="194" ht="19.5" customHeight="1" hidden="1"/>
    <row r="195" ht="19.5" customHeight="1" hidden="1"/>
    <row r="196" ht="19.5" customHeight="1" hidden="1"/>
    <row r="197" ht="19.5" customHeight="1" hidden="1"/>
    <row r="198" ht="19.5" customHeight="1" hidden="1"/>
    <row r="199" ht="19.5" customHeight="1" hidden="1"/>
    <row r="200" ht="19.5" customHeight="1" hidden="1"/>
    <row r="201" ht="19.5" customHeight="1" hidden="1"/>
    <row r="202" ht="19.5" customHeight="1" hidden="1"/>
    <row r="203" ht="19.5" customHeight="1" hidden="1"/>
    <row r="204" ht="19.5" customHeight="1" hidden="1"/>
    <row r="205" ht="19.5" customHeight="1" hidden="1"/>
    <row r="206" ht="19.5" customHeight="1" hidden="1"/>
    <row r="207" ht="19.5" customHeight="1" hidden="1"/>
    <row r="208" ht="19.5" customHeight="1" hidden="1"/>
    <row r="209" ht="19.5" customHeight="1" hidden="1"/>
    <row r="210" ht="19.5" customHeight="1" hidden="1"/>
    <row r="211" ht="19.5" customHeight="1" hidden="1"/>
    <row r="212" ht="19.5" customHeight="1" hidden="1"/>
    <row r="213" ht="19.5" customHeight="1" hidden="1"/>
    <row r="214" ht="19.5" customHeight="1" hidden="1"/>
    <row r="215" ht="19.5" customHeight="1" hidden="1"/>
    <row r="216" ht="19.5" customHeight="1" hidden="1"/>
    <row r="217" ht="19.5" customHeight="1" hidden="1"/>
    <row r="218" ht="19.5" customHeight="1" hidden="1"/>
    <row r="219" ht="19.5" customHeight="1" hidden="1"/>
    <row r="220" ht="19.5" customHeight="1" hidden="1"/>
    <row r="221" ht="19.5" customHeight="1" hidden="1"/>
    <row r="222" ht="19.5" customHeight="1" hidden="1"/>
    <row r="223" ht="19.5" customHeight="1" hidden="1"/>
    <row r="224" ht="19.5" customHeight="1" hidden="1"/>
    <row r="225" ht="19.5" customHeight="1" hidden="1"/>
    <row r="226" ht="19.5" customHeight="1" hidden="1"/>
    <row r="227" ht="19.5" customHeight="1" hidden="1"/>
    <row r="228" ht="19.5" customHeight="1" hidden="1"/>
    <row r="229" ht="19.5" customHeight="1" hidden="1"/>
    <row r="230" ht="19.5" customHeight="1" hidden="1"/>
    <row r="231" ht="19.5" customHeight="1" hidden="1"/>
    <row r="232" ht="19.5" customHeight="1" hidden="1"/>
    <row r="233" ht="19.5" customHeight="1" hidden="1"/>
    <row r="234" ht="19.5" customHeight="1" hidden="1"/>
    <row r="235" ht="19.5" customHeight="1" hidden="1"/>
    <row r="236" ht="19.5" customHeight="1" hidden="1"/>
    <row r="237" ht="19.5" customHeight="1" hidden="1"/>
    <row r="238" ht="19.5" customHeight="1" hidden="1"/>
    <row r="239" ht="19.5" customHeight="1" hidden="1"/>
    <row r="240" ht="19.5" customHeight="1" hidden="1"/>
    <row r="241" ht="19.5" customHeight="1" hidden="1"/>
    <row r="242" ht="19.5" customHeight="1" hidden="1"/>
    <row r="243" ht="19.5" customHeight="1" hidden="1"/>
    <row r="244" ht="19.5" customHeight="1" hidden="1"/>
    <row r="245" ht="19.5" customHeight="1" hidden="1"/>
    <row r="246" ht="19.5" customHeight="1" hidden="1"/>
    <row r="247" ht="19.5" customHeight="1" hidden="1"/>
    <row r="248" ht="19.5" customHeight="1" hidden="1"/>
    <row r="249" ht="19.5" customHeight="1" hidden="1"/>
    <row r="250" ht="19.5" customHeight="1" hidden="1"/>
    <row r="251" ht="19.5" customHeight="1" hidden="1"/>
    <row r="252" ht="19.5" customHeight="1" hidden="1"/>
    <row r="253" ht="19.5" customHeight="1" hidden="1"/>
    <row r="254" ht="19.5" customHeight="1" hidden="1"/>
    <row r="255" ht="19.5" customHeight="1" hidden="1"/>
    <row r="256" ht="19.5" customHeight="1" hidden="1"/>
    <row r="257" ht="19.5" customHeight="1" hidden="1"/>
    <row r="258" ht="19.5" customHeight="1" hidden="1"/>
    <row r="259" ht="19.5" customHeight="1" hidden="1"/>
    <row r="260" ht="19.5" customHeight="1" hidden="1"/>
    <row r="261" ht="19.5" customHeight="1" hidden="1"/>
    <row r="262" ht="19.5" customHeight="1" hidden="1"/>
    <row r="263" ht="19.5" customHeight="1" hidden="1"/>
    <row r="264" ht="19.5" customHeight="1" hidden="1"/>
    <row r="265" ht="19.5" customHeight="1" hidden="1"/>
    <row r="266" ht="19.5" customHeight="1" hidden="1"/>
    <row r="267" ht="19.5" customHeight="1" hidden="1"/>
    <row r="268" ht="19.5" customHeight="1" hidden="1"/>
    <row r="269" ht="19.5" customHeight="1" hidden="1"/>
    <row r="270" ht="19.5" customHeight="1" hidden="1"/>
    <row r="271" ht="19.5" customHeight="1" hidden="1"/>
    <row r="272" ht="19.5" customHeight="1" hidden="1"/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</sheetData>
  <sheetProtection password="CF8B" sheet="1"/>
  <mergeCells count="16">
    <mergeCell ref="A72:F72"/>
    <mergeCell ref="A3:K3"/>
    <mergeCell ref="A37:A40"/>
    <mergeCell ref="C37:D37"/>
    <mergeCell ref="A42:J42"/>
    <mergeCell ref="A63:J63"/>
    <mergeCell ref="F44:I44"/>
    <mergeCell ref="F45:I45"/>
    <mergeCell ref="A1:J1"/>
    <mergeCell ref="A2:J2"/>
    <mergeCell ref="A23:J23"/>
    <mergeCell ref="A24:J24"/>
    <mergeCell ref="C8:D9"/>
    <mergeCell ref="E8:H8"/>
    <mergeCell ref="E9:H9"/>
    <mergeCell ref="E10:H10"/>
  </mergeCells>
  <printOptions/>
  <pageMargins left="0.75" right="0.48" top="0.47" bottom="0.37" header="0.5" footer="0.39"/>
  <pageSetup horizontalDpi="180" verticalDpi="180" orientation="portrait" paperSize="122" r:id="rId1"/>
  <rowBreaks count="1" manualBreakCount="1">
    <brk id="4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44"/>
  <sheetViews>
    <sheetView showGridLines="0" showRowColHeaders="0" showZeros="0" showOutlineSymbols="0" view="pageBreakPreview" zoomScaleSheetLayoutView="100" zoomScalePageLayoutView="0" workbookViewId="0" topLeftCell="A1">
      <pane ySplit="5" topLeftCell="A15" activePane="bottomLeft" state="frozen"/>
      <selection pane="topLeft" activeCell="A1" sqref="A1"/>
      <selection pane="bottomLeft" activeCell="H19" sqref="H19"/>
    </sheetView>
  </sheetViews>
  <sheetFormatPr defaultColWidth="0" defaultRowHeight="12.75" zeroHeight="1"/>
  <cols>
    <col min="1" max="1" width="3.375" style="2" customWidth="1"/>
    <col min="2" max="2" width="2.625" style="2" customWidth="1"/>
    <col min="3" max="3" width="3.50390625" style="2" customWidth="1"/>
    <col min="4" max="4" width="35.50390625" style="2" customWidth="1"/>
    <col min="5" max="5" width="3.625" style="2" customWidth="1"/>
    <col min="6" max="6" width="9.50390625" style="2" customWidth="1"/>
    <col min="7" max="7" width="3.875" style="2" bestFit="1" customWidth="1"/>
    <col min="8" max="8" width="13.125" style="2" customWidth="1"/>
    <col min="9" max="9" width="4.375" style="2" customWidth="1"/>
    <col min="10" max="10" width="3.75390625" style="2" customWidth="1"/>
    <col min="11" max="11" width="4.25390625" style="2" customWidth="1"/>
    <col min="12" max="12" width="1.12109375" style="2" customWidth="1"/>
    <col min="13" max="16384" width="4.125" style="2" hidden="1" customWidth="1"/>
  </cols>
  <sheetData>
    <row r="1" spans="1:11" ht="15" customHeight="1">
      <c r="A1" s="859"/>
      <c r="B1" s="860"/>
      <c r="C1" s="860"/>
      <c r="D1" s="860"/>
      <c r="E1" s="860"/>
      <c r="F1" s="860"/>
      <c r="G1" s="860"/>
      <c r="H1" s="860"/>
      <c r="I1" s="860"/>
      <c r="J1" s="860"/>
      <c r="K1" s="861"/>
    </row>
    <row r="2" spans="1:13" ht="15" customHeight="1">
      <c r="A2" s="868" t="s">
        <v>344</v>
      </c>
      <c r="B2" s="869"/>
      <c r="C2" s="869"/>
      <c r="D2" s="869"/>
      <c r="E2" s="869"/>
      <c r="F2" s="869"/>
      <c r="G2" s="869"/>
      <c r="H2" s="869"/>
      <c r="I2" s="869"/>
      <c r="J2" s="869"/>
      <c r="K2" s="870"/>
      <c r="L2" s="27"/>
      <c r="M2" s="27"/>
    </row>
    <row r="3" spans="1:13" ht="15" customHeight="1">
      <c r="A3" s="871" t="s">
        <v>345</v>
      </c>
      <c r="B3" s="872"/>
      <c r="C3" s="872"/>
      <c r="D3" s="872"/>
      <c r="E3" s="872"/>
      <c r="F3" s="872"/>
      <c r="G3" s="872"/>
      <c r="H3" s="872"/>
      <c r="I3" s="872"/>
      <c r="J3" s="872"/>
      <c r="K3" s="873"/>
      <c r="L3" s="27"/>
      <c r="M3" s="27"/>
    </row>
    <row r="4" spans="1:13" ht="15" customHeight="1">
      <c r="A4" s="862" t="s">
        <v>656</v>
      </c>
      <c r="B4" s="863"/>
      <c r="C4" s="863"/>
      <c r="D4" s="863"/>
      <c r="E4" s="863"/>
      <c r="F4" s="863"/>
      <c r="G4" s="863"/>
      <c r="H4" s="863"/>
      <c r="I4" s="863"/>
      <c r="J4" s="863"/>
      <c r="K4" s="864"/>
      <c r="L4" s="27"/>
      <c r="M4" s="27"/>
    </row>
    <row r="5" spans="1:13" ht="15" customHeight="1">
      <c r="A5" s="865"/>
      <c r="B5" s="866"/>
      <c r="C5" s="866"/>
      <c r="D5" s="866"/>
      <c r="E5" s="866"/>
      <c r="F5" s="866"/>
      <c r="G5" s="866"/>
      <c r="H5" s="866"/>
      <c r="I5" s="866"/>
      <c r="J5" s="866"/>
      <c r="K5" s="867"/>
      <c r="L5" s="27"/>
      <c r="M5" s="27"/>
    </row>
    <row r="6" spans="1:13" ht="15" customHeight="1">
      <c r="A6" s="356">
        <v>1</v>
      </c>
      <c r="B6" s="311"/>
      <c r="C6" s="311" t="s">
        <v>346</v>
      </c>
      <c r="D6" s="311"/>
      <c r="E6" s="311" t="s">
        <v>240</v>
      </c>
      <c r="F6" s="311" t="str">
        <f>IF(H28=0," ",+'Page 1 &amp; 2'!F6)</f>
        <v> </v>
      </c>
      <c r="G6" s="311"/>
      <c r="H6" s="311"/>
      <c r="I6" s="311"/>
      <c r="J6" s="311"/>
      <c r="K6" s="357"/>
      <c r="L6" s="27"/>
      <c r="M6" s="27"/>
    </row>
    <row r="7" spans="1:13" ht="15" customHeight="1">
      <c r="A7" s="267"/>
      <c r="B7" s="28"/>
      <c r="C7" s="28"/>
      <c r="D7" s="28"/>
      <c r="E7" s="28" t="s">
        <v>240</v>
      </c>
      <c r="F7" s="28" t="str">
        <f>IF(H28=0," ",+'Page 1 &amp; 2'!E8)</f>
        <v> </v>
      </c>
      <c r="G7" s="28"/>
      <c r="H7" s="28"/>
      <c r="I7" s="28"/>
      <c r="J7" s="28"/>
      <c r="K7" s="198"/>
      <c r="L7" s="27"/>
      <c r="M7" s="27"/>
    </row>
    <row r="8" spans="1:13" ht="15" customHeight="1">
      <c r="A8" s="267"/>
      <c r="B8" s="28"/>
      <c r="C8" s="28"/>
      <c r="D8" s="28"/>
      <c r="E8" s="28" t="s">
        <v>240</v>
      </c>
      <c r="F8" s="28" t="str">
        <f>IF(H28=0," ",+'Page 1 &amp; 2'!E9)</f>
        <v> </v>
      </c>
      <c r="G8" s="28"/>
      <c r="H8" s="28"/>
      <c r="I8" s="28"/>
      <c r="J8" s="28"/>
      <c r="K8" s="198"/>
      <c r="L8" s="27"/>
      <c r="M8" s="27"/>
    </row>
    <row r="9" spans="1:13" ht="15" customHeight="1">
      <c r="A9" s="267"/>
      <c r="B9" s="28"/>
      <c r="C9" s="28"/>
      <c r="D9" s="28"/>
      <c r="E9" s="28" t="s">
        <v>240</v>
      </c>
      <c r="F9" s="28" t="str">
        <f>IF(H28=0," ",+'Page 1 &amp; 2'!E10)</f>
        <v> </v>
      </c>
      <c r="G9" s="28"/>
      <c r="H9" s="28"/>
      <c r="I9" s="28"/>
      <c r="J9" s="28"/>
      <c r="K9" s="198"/>
      <c r="L9" s="27"/>
      <c r="M9" s="27"/>
    </row>
    <row r="10" spans="1:13" ht="15" customHeight="1">
      <c r="A10" s="267"/>
      <c r="B10" s="28"/>
      <c r="C10" s="28"/>
      <c r="D10" s="28"/>
      <c r="E10" s="28"/>
      <c r="F10" s="358"/>
      <c r="G10" s="28"/>
      <c r="H10" s="28"/>
      <c r="I10" s="28"/>
      <c r="J10" s="28"/>
      <c r="K10" s="198"/>
      <c r="L10" s="27"/>
      <c r="M10" s="27"/>
    </row>
    <row r="11" spans="1:13" ht="15" customHeight="1">
      <c r="A11" s="267">
        <v>2</v>
      </c>
      <c r="B11" s="28"/>
      <c r="C11" s="28" t="s">
        <v>347</v>
      </c>
      <c r="D11" s="28"/>
      <c r="E11" s="28" t="s">
        <v>240</v>
      </c>
      <c r="F11" s="28" t="str">
        <f>IF(H28=0," ",+'Page 1 &amp; 2'!D6)</f>
        <v> </v>
      </c>
      <c r="G11" s="28"/>
      <c r="H11" s="28"/>
      <c r="I11" s="28"/>
      <c r="J11" s="28"/>
      <c r="K11" s="198"/>
      <c r="L11" s="27"/>
      <c r="M11" s="27"/>
    </row>
    <row r="12" spans="1:13" ht="15" customHeight="1">
      <c r="A12" s="267"/>
      <c r="B12" s="28"/>
      <c r="C12" s="28"/>
      <c r="D12" s="28"/>
      <c r="E12" s="28"/>
      <c r="F12" s="28"/>
      <c r="G12" s="28"/>
      <c r="H12" s="28"/>
      <c r="I12" s="28"/>
      <c r="J12" s="28"/>
      <c r="K12" s="198"/>
      <c r="L12" s="27"/>
      <c r="M12" s="27"/>
    </row>
    <row r="13" spans="1:13" ht="15" customHeight="1">
      <c r="A13" s="267">
        <v>3</v>
      </c>
      <c r="B13" s="28"/>
      <c r="C13" s="28" t="s">
        <v>348</v>
      </c>
      <c r="D13" s="28"/>
      <c r="E13" s="28" t="s">
        <v>240</v>
      </c>
      <c r="F13" s="28" t="str">
        <f>IF(H28=0," ",+'Page 1 &amp; 2'!F59)</f>
        <v> </v>
      </c>
      <c r="G13" s="28"/>
      <c r="H13" s="28"/>
      <c r="I13" s="28"/>
      <c r="J13" s="28"/>
      <c r="K13" s="198"/>
      <c r="L13" s="27"/>
      <c r="M13" s="27"/>
    </row>
    <row r="14" spans="1:13" ht="15" customHeight="1">
      <c r="A14" s="267"/>
      <c r="B14" s="28"/>
      <c r="C14" s="28"/>
      <c r="D14" s="28"/>
      <c r="E14" s="28"/>
      <c r="F14" s="28"/>
      <c r="G14" s="28"/>
      <c r="H14" s="28"/>
      <c r="I14" s="28"/>
      <c r="J14" s="28"/>
      <c r="K14" s="198"/>
      <c r="L14" s="27"/>
      <c r="M14" s="27"/>
    </row>
    <row r="15" spans="1:13" ht="15" customHeight="1">
      <c r="A15" s="267"/>
      <c r="B15" s="28"/>
      <c r="C15" s="28"/>
      <c r="D15" s="28"/>
      <c r="E15" s="28"/>
      <c r="F15" s="28"/>
      <c r="G15" s="28"/>
      <c r="H15" s="28"/>
      <c r="I15" s="28"/>
      <c r="J15" s="28"/>
      <c r="K15" s="198"/>
      <c r="L15" s="27"/>
      <c r="M15" s="27"/>
    </row>
    <row r="16" spans="1:13" ht="15" customHeight="1">
      <c r="A16" s="359">
        <v>4</v>
      </c>
      <c r="B16" s="28"/>
      <c r="C16" s="855" t="s">
        <v>349</v>
      </c>
      <c r="D16" s="856"/>
      <c r="E16" s="856"/>
      <c r="F16" s="856"/>
      <c r="G16" s="856"/>
      <c r="H16" s="856"/>
      <c r="I16" s="856"/>
      <c r="J16" s="856"/>
      <c r="K16" s="198"/>
      <c r="L16" s="27"/>
      <c r="M16" s="27"/>
    </row>
    <row r="17" spans="1:13" ht="15" customHeight="1">
      <c r="A17" s="267"/>
      <c r="B17" s="28"/>
      <c r="C17" s="855"/>
      <c r="D17" s="856"/>
      <c r="E17" s="856"/>
      <c r="F17" s="856"/>
      <c r="G17" s="856"/>
      <c r="H17" s="856"/>
      <c r="I17" s="856"/>
      <c r="J17" s="856"/>
      <c r="K17" s="198"/>
      <c r="L17" s="27"/>
      <c r="M17" s="27"/>
    </row>
    <row r="18" spans="1:13" ht="15" customHeight="1">
      <c r="A18" s="267"/>
      <c r="B18" s="28"/>
      <c r="C18" s="856"/>
      <c r="D18" s="856"/>
      <c r="E18" s="856"/>
      <c r="F18" s="856"/>
      <c r="G18" s="856"/>
      <c r="H18" s="856"/>
      <c r="I18" s="856"/>
      <c r="J18" s="856"/>
      <c r="K18" s="198"/>
      <c r="L18" s="27"/>
      <c r="M18" s="27"/>
    </row>
    <row r="19" spans="1:13" ht="15" customHeight="1">
      <c r="A19" s="267"/>
      <c r="B19" s="28" t="s">
        <v>350</v>
      </c>
      <c r="C19" s="28" t="s">
        <v>377</v>
      </c>
      <c r="D19" s="28"/>
      <c r="E19" s="28"/>
      <c r="F19" s="28"/>
      <c r="G19" s="28" t="s">
        <v>125</v>
      </c>
      <c r="H19" s="28">
        <f>+'Page 1 &amp; 2'!H72</f>
        <v>0</v>
      </c>
      <c r="I19" s="28"/>
      <c r="J19" s="28"/>
      <c r="K19" s="198"/>
      <c r="L19" s="27"/>
      <c r="M19" s="27"/>
    </row>
    <row r="20" spans="1:13" ht="15" customHeight="1">
      <c r="A20" s="267"/>
      <c r="B20" s="28"/>
      <c r="C20" s="28" t="s">
        <v>351</v>
      </c>
      <c r="D20" s="28"/>
      <c r="E20" s="28"/>
      <c r="F20" s="28"/>
      <c r="G20" s="28"/>
      <c r="H20" s="28"/>
      <c r="I20" s="28"/>
      <c r="J20" s="28"/>
      <c r="K20" s="198"/>
      <c r="L20" s="27"/>
      <c r="M20" s="27"/>
    </row>
    <row r="21" spans="1:13" ht="15" customHeight="1">
      <c r="A21" s="267"/>
      <c r="B21" s="28"/>
      <c r="C21" s="28"/>
      <c r="D21" s="28"/>
      <c r="E21" s="28"/>
      <c r="F21" s="28"/>
      <c r="G21" s="28"/>
      <c r="H21" s="28"/>
      <c r="I21" s="28"/>
      <c r="J21" s="28"/>
      <c r="K21" s="198"/>
      <c r="L21" s="27"/>
      <c r="M21" s="27"/>
    </row>
    <row r="22" spans="1:13" ht="15" customHeight="1">
      <c r="A22" s="267"/>
      <c r="B22" s="28" t="s">
        <v>352</v>
      </c>
      <c r="C22" s="28" t="s">
        <v>353</v>
      </c>
      <c r="D22" s="28"/>
      <c r="E22" s="28"/>
      <c r="F22" s="28"/>
      <c r="G22" s="28" t="s">
        <v>125</v>
      </c>
      <c r="H22" s="28"/>
      <c r="I22" s="28"/>
      <c r="J22" s="28"/>
      <c r="K22" s="198"/>
      <c r="L22" s="27"/>
      <c r="M22" s="27"/>
    </row>
    <row r="23" spans="1:13" ht="15" customHeight="1">
      <c r="A23" s="267"/>
      <c r="B23" s="28"/>
      <c r="C23" s="28"/>
      <c r="D23" s="28"/>
      <c r="E23" s="28"/>
      <c r="F23" s="28"/>
      <c r="G23" s="28"/>
      <c r="H23" s="28"/>
      <c r="I23" s="28"/>
      <c r="J23" s="28"/>
      <c r="K23" s="198"/>
      <c r="L23" s="27"/>
      <c r="M23" s="27"/>
    </row>
    <row r="24" spans="1:13" ht="15" customHeight="1">
      <c r="A24" s="267"/>
      <c r="B24" s="28" t="s">
        <v>354</v>
      </c>
      <c r="C24" s="28" t="s">
        <v>355</v>
      </c>
      <c r="D24" s="28"/>
      <c r="E24" s="28"/>
      <c r="F24" s="28"/>
      <c r="G24" s="28" t="s">
        <v>125</v>
      </c>
      <c r="H24" s="28"/>
      <c r="I24" s="28"/>
      <c r="J24" s="28"/>
      <c r="K24" s="198"/>
      <c r="L24" s="27"/>
      <c r="M24" s="27"/>
    </row>
    <row r="25" spans="1:13" ht="15" customHeight="1">
      <c r="A25" s="267"/>
      <c r="B25" s="28"/>
      <c r="C25" s="28"/>
      <c r="D25" s="28"/>
      <c r="E25" s="28"/>
      <c r="F25" s="28"/>
      <c r="G25" s="28"/>
      <c r="H25" s="360"/>
      <c r="I25" s="28"/>
      <c r="J25" s="28"/>
      <c r="K25" s="198"/>
      <c r="L25" s="27"/>
      <c r="M25" s="27"/>
    </row>
    <row r="26" spans="1:13" ht="15" customHeight="1">
      <c r="A26" s="267"/>
      <c r="B26" s="28" t="s">
        <v>356</v>
      </c>
      <c r="C26" s="28" t="s">
        <v>357</v>
      </c>
      <c r="D26" s="28"/>
      <c r="E26" s="28"/>
      <c r="F26" s="28"/>
      <c r="G26" s="28" t="s">
        <v>125</v>
      </c>
      <c r="H26" s="360">
        <f>+Data!E45:E45</f>
        <v>0</v>
      </c>
      <c r="I26" s="28"/>
      <c r="J26" s="28"/>
      <c r="K26" s="198"/>
      <c r="L26" s="27"/>
      <c r="M26" s="27"/>
    </row>
    <row r="27" spans="1:13" ht="15" customHeight="1">
      <c r="A27" s="267"/>
      <c r="B27" s="28"/>
      <c r="C27" s="28"/>
      <c r="D27" s="28"/>
      <c r="E27" s="28"/>
      <c r="F27" s="28"/>
      <c r="G27" s="28"/>
      <c r="H27" s="28"/>
      <c r="I27" s="28"/>
      <c r="J27" s="28"/>
      <c r="K27" s="198"/>
      <c r="L27" s="27"/>
      <c r="M27" s="27"/>
    </row>
    <row r="28" spans="1:13" ht="15" customHeight="1">
      <c r="A28" s="266">
        <v>5</v>
      </c>
      <c r="B28" s="88"/>
      <c r="C28" s="88" t="s">
        <v>358</v>
      </c>
      <c r="D28" s="88"/>
      <c r="E28" s="88"/>
      <c r="F28" s="88"/>
      <c r="G28" s="88" t="s">
        <v>125</v>
      </c>
      <c r="H28" s="176">
        <f>SUM(H19:H27)</f>
        <v>0</v>
      </c>
      <c r="I28" s="88"/>
      <c r="J28" s="88" t="s">
        <v>12</v>
      </c>
      <c r="K28" s="313"/>
      <c r="L28" s="27"/>
      <c r="M28" s="27"/>
    </row>
    <row r="29" spans="1:13" ht="15" customHeight="1">
      <c r="A29" s="266">
        <v>6</v>
      </c>
      <c r="B29" s="88"/>
      <c r="C29" s="88" t="s">
        <v>359</v>
      </c>
      <c r="D29" s="88"/>
      <c r="E29" s="88"/>
      <c r="F29" s="88"/>
      <c r="G29" s="88"/>
      <c r="H29" s="88"/>
      <c r="I29" s="88"/>
      <c r="J29" s="88"/>
      <c r="K29" s="313"/>
      <c r="L29" s="27"/>
      <c r="M29" s="27"/>
    </row>
    <row r="30" spans="1:13" ht="15" customHeight="1">
      <c r="A30" s="359"/>
      <c r="B30" s="361"/>
      <c r="C30" s="361" t="s">
        <v>360</v>
      </c>
      <c r="D30" s="361"/>
      <c r="E30" s="88"/>
      <c r="F30" s="362"/>
      <c r="G30" s="28"/>
      <c r="H30" s="28"/>
      <c r="I30" s="28"/>
      <c r="J30" s="28"/>
      <c r="K30" s="198"/>
      <c r="L30" s="27"/>
      <c r="M30" s="27"/>
    </row>
    <row r="31" spans="1:13" ht="15" customHeight="1">
      <c r="A31" s="266"/>
      <c r="B31" s="28" t="s">
        <v>361</v>
      </c>
      <c r="C31" s="28"/>
      <c r="D31" s="28"/>
      <c r="E31" s="28"/>
      <c r="F31" s="28"/>
      <c r="G31" s="28"/>
      <c r="H31" s="28"/>
      <c r="I31" s="28"/>
      <c r="J31" s="28"/>
      <c r="K31" s="198"/>
      <c r="L31" s="220">
        <f>+F29-H31</f>
        <v>0</v>
      </c>
      <c r="M31" s="27"/>
    </row>
    <row r="32" spans="1:13" ht="15" customHeight="1">
      <c r="A32" s="266"/>
      <c r="B32" s="28" t="s">
        <v>362</v>
      </c>
      <c r="C32" s="28"/>
      <c r="D32" s="28"/>
      <c r="E32" s="28"/>
      <c r="F32" s="28" t="s">
        <v>376</v>
      </c>
      <c r="G32" s="28"/>
      <c r="H32" s="28"/>
      <c r="I32" s="28"/>
      <c r="J32" s="28"/>
      <c r="K32" s="198"/>
      <c r="L32" s="27"/>
      <c r="M32" s="27"/>
    </row>
    <row r="33" spans="1:13" ht="15" customHeight="1">
      <c r="A33" s="266"/>
      <c r="B33" s="28"/>
      <c r="C33" s="28"/>
      <c r="D33" s="28"/>
      <c r="E33" s="28"/>
      <c r="F33" s="363"/>
      <c r="G33" s="28"/>
      <c r="H33" s="28"/>
      <c r="I33" s="28"/>
      <c r="J33" s="28"/>
      <c r="K33" s="198"/>
      <c r="L33" s="27"/>
      <c r="M33" s="27"/>
    </row>
    <row r="34" spans="1:13" ht="15" customHeight="1">
      <c r="A34" s="266" t="s">
        <v>363</v>
      </c>
      <c r="B34" s="28"/>
      <c r="C34" s="28" t="s">
        <v>364</v>
      </c>
      <c r="D34" s="28"/>
      <c r="E34" s="28"/>
      <c r="F34" s="363"/>
      <c r="G34" s="28"/>
      <c r="H34" s="28"/>
      <c r="I34" s="28"/>
      <c r="J34" s="28"/>
      <c r="K34" s="198"/>
      <c r="L34" s="27"/>
      <c r="M34" s="27"/>
    </row>
    <row r="35" spans="1:13" ht="15" customHeight="1">
      <c r="A35" s="266"/>
      <c r="B35" s="28"/>
      <c r="C35" s="28" t="s">
        <v>365</v>
      </c>
      <c r="D35" s="28"/>
      <c r="E35" s="28"/>
      <c r="F35" s="363"/>
      <c r="G35" s="28"/>
      <c r="H35" s="28"/>
      <c r="I35" s="28"/>
      <c r="J35" s="28"/>
      <c r="K35" s="198"/>
      <c r="L35" s="27"/>
      <c r="M35" s="27"/>
    </row>
    <row r="36" spans="1:13" ht="15" customHeight="1">
      <c r="A36" s="364"/>
      <c r="B36" s="365"/>
      <c r="C36" s="365"/>
      <c r="D36" s="366" t="s">
        <v>366</v>
      </c>
      <c r="E36" s="365"/>
      <c r="F36" s="365"/>
      <c r="G36" s="365"/>
      <c r="H36" s="365"/>
      <c r="I36" s="365"/>
      <c r="J36" s="365"/>
      <c r="K36" s="367"/>
      <c r="L36" s="27"/>
      <c r="M36" s="27"/>
    </row>
    <row r="37" spans="1:13" ht="15" customHeight="1">
      <c r="A37" s="857" t="s">
        <v>367</v>
      </c>
      <c r="B37" s="858"/>
      <c r="C37" s="858"/>
      <c r="D37" s="858"/>
      <c r="E37" s="858"/>
      <c r="F37" s="858"/>
      <c r="G37" s="858"/>
      <c r="H37" s="858"/>
      <c r="I37" s="858"/>
      <c r="J37" s="858"/>
      <c r="K37" s="198"/>
      <c r="L37" s="27"/>
      <c r="M37" s="27"/>
    </row>
    <row r="38" spans="1:13" ht="15" customHeight="1">
      <c r="A38" s="267"/>
      <c r="B38" s="358" t="s">
        <v>208</v>
      </c>
      <c r="C38" s="28" t="str">
        <f>IF(H28=0," ",(UPPER(CONCATENATE('I T IN PUT DATA'!C6:C6," ,  ",'I T IN PUT DATA'!C8:D8))))</f>
        <v> </v>
      </c>
      <c r="D38" s="28"/>
      <c r="E38" s="28"/>
      <c r="F38" s="28"/>
      <c r="G38" s="28"/>
      <c r="H38" s="28"/>
      <c r="I38" s="28"/>
      <c r="J38" s="28"/>
      <c r="K38" s="198"/>
      <c r="L38" s="27"/>
      <c r="M38" s="27"/>
    </row>
    <row r="39" spans="1:13" ht="15" customHeight="1">
      <c r="A39" s="267"/>
      <c r="B39" s="358" t="s">
        <v>368</v>
      </c>
      <c r="C39" s="28"/>
      <c r="D39" s="28"/>
      <c r="E39" s="28"/>
      <c r="F39" s="28"/>
      <c r="G39" s="28"/>
      <c r="H39" s="28"/>
      <c r="I39" s="28"/>
      <c r="J39" s="28"/>
      <c r="K39" s="198"/>
      <c r="L39" s="27"/>
      <c r="M39" s="27"/>
    </row>
    <row r="40" spans="1:13" ht="15" customHeight="1">
      <c r="A40" s="267"/>
      <c r="B40" s="358" t="s">
        <v>657</v>
      </c>
      <c r="C40" s="28"/>
      <c r="D40" s="28"/>
      <c r="E40" s="28"/>
      <c r="F40" s="28"/>
      <c r="G40" s="28"/>
      <c r="H40" s="28"/>
      <c r="I40" s="28"/>
      <c r="J40" s="28"/>
      <c r="K40" s="198"/>
      <c r="L40" s="27"/>
      <c r="M40" s="27"/>
    </row>
    <row r="41" spans="1:13" ht="15" customHeight="1">
      <c r="A41" s="267"/>
      <c r="B41" s="358"/>
      <c r="C41" s="28"/>
      <c r="D41" s="28"/>
      <c r="E41" s="28"/>
      <c r="F41" s="28"/>
      <c r="G41" s="28"/>
      <c r="H41" s="28"/>
      <c r="I41" s="28"/>
      <c r="J41" s="28"/>
      <c r="K41" s="198"/>
      <c r="L41" s="27"/>
      <c r="M41" s="27"/>
    </row>
    <row r="42" spans="1:13" ht="15" customHeight="1">
      <c r="A42" s="266"/>
      <c r="B42" s="28" t="s">
        <v>361</v>
      </c>
      <c r="C42" s="28"/>
      <c r="D42" s="28"/>
      <c r="E42" s="28"/>
      <c r="F42" s="28"/>
      <c r="G42" s="28"/>
      <c r="H42" s="28"/>
      <c r="I42" s="28"/>
      <c r="J42" s="28"/>
      <c r="K42" s="198"/>
      <c r="L42" s="27"/>
      <c r="M42" s="27"/>
    </row>
    <row r="43" spans="1:13" ht="15" customHeight="1">
      <c r="A43" s="266"/>
      <c r="B43" s="28" t="s">
        <v>362</v>
      </c>
      <c r="C43" s="28"/>
      <c r="D43" s="28"/>
      <c r="E43" s="28"/>
      <c r="F43" s="28" t="s">
        <v>376</v>
      </c>
      <c r="G43" s="28"/>
      <c r="H43" s="28"/>
      <c r="I43" s="28"/>
      <c r="J43" s="28"/>
      <c r="K43" s="198"/>
      <c r="L43" s="27"/>
      <c r="M43" s="27" t="s">
        <v>108</v>
      </c>
    </row>
    <row r="44" spans="1:11" ht="15" customHeight="1">
      <c r="A44" s="368"/>
      <c r="B44" s="369"/>
      <c r="C44" s="369"/>
      <c r="D44" s="369"/>
      <c r="E44" s="369"/>
      <c r="F44" s="369"/>
      <c r="G44" s="369"/>
      <c r="H44" s="369"/>
      <c r="I44" s="369"/>
      <c r="J44" s="369"/>
      <c r="K44" s="370"/>
    </row>
    <row r="45" ht="19.5" customHeight="1" hidden="1"/>
    <row r="46" ht="19.5" customHeight="1" hidden="1"/>
    <row r="47" ht="19.5" customHeight="1" hidden="1"/>
    <row r="48" ht="19.5" customHeight="1" hidden="1"/>
    <row r="49" ht="19.5" customHeight="1" hidden="1"/>
    <row r="50" ht="19.5" customHeight="1" hidden="1"/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ht="19.5" customHeight="1" hidden="1"/>
    <row r="59" ht="19.5" customHeight="1" hidden="1"/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19.5" customHeight="1" hidden="1"/>
    <row r="83" ht="19.5" customHeight="1" hidden="1"/>
    <row r="84" ht="19.5" customHeight="1" hidden="1"/>
    <row r="85" ht="19.5" customHeight="1" hidden="1"/>
    <row r="86" ht="19.5" customHeight="1" hidden="1"/>
    <row r="87" ht="19.5" customHeight="1" hidden="1"/>
    <row r="88" ht="19.5" customHeight="1" hidden="1"/>
    <row r="89" ht="19.5" customHeight="1" hidden="1"/>
    <row r="90" ht="19.5" customHeight="1" hidden="1"/>
    <row r="91" ht="19.5" customHeight="1" hidden="1"/>
    <row r="92" ht="19.5" customHeight="1" hidden="1"/>
    <row r="93" ht="19.5" customHeight="1" hidden="1"/>
    <row r="94" ht="19.5" customHeight="1" hidden="1"/>
    <row r="95" ht="19.5" customHeight="1" hidden="1"/>
    <row r="96" ht="19.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/>
    <row r="113" ht="19.5" customHeight="1" hidden="1"/>
    <row r="114" ht="19.5" customHeight="1" hidden="1"/>
    <row r="115" ht="19.5" customHeight="1" hidden="1"/>
    <row r="116" ht="19.5" customHeight="1" hidden="1"/>
    <row r="117" ht="19.5" customHeight="1" hidden="1"/>
    <row r="118" ht="19.5" customHeight="1" hidden="1"/>
    <row r="119" ht="19.5" customHeight="1" hidden="1"/>
    <row r="120" ht="19.5" customHeight="1" hidden="1"/>
    <row r="121" ht="19.5" customHeight="1" hidden="1"/>
    <row r="122" ht="19.5" customHeight="1" hidden="1"/>
    <row r="123" ht="19.5" customHeight="1" hidden="1"/>
    <row r="124" ht="19.5" customHeight="1" hidden="1"/>
    <row r="125" ht="19.5" customHeight="1" hidden="1"/>
    <row r="126" ht="19.5" customHeight="1" hidden="1"/>
    <row r="127" ht="19.5" customHeight="1" hidden="1"/>
    <row r="128" ht="19.5" customHeight="1" hidden="1"/>
    <row r="129" ht="19.5" customHeight="1" hidden="1"/>
    <row r="130" ht="19.5" customHeight="1" hidden="1"/>
    <row r="131" ht="19.5" customHeight="1" hidden="1"/>
    <row r="132" ht="19.5" customHeight="1" hidden="1"/>
    <row r="133" ht="19.5" customHeight="1" hidden="1"/>
    <row r="134" ht="19.5" customHeight="1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 hidden="1"/>
    <row r="143" ht="19.5" customHeight="1" hidden="1"/>
    <row r="144" ht="19.5" customHeight="1" hidden="1"/>
    <row r="145" ht="19.5" customHeight="1" hidden="1"/>
    <row r="146" ht="19.5" customHeight="1" hidden="1"/>
    <row r="147" ht="19.5" customHeight="1" hidden="1"/>
    <row r="148" ht="19.5" customHeight="1" hidden="1"/>
    <row r="149" ht="19.5" customHeight="1" hidden="1"/>
    <row r="150" ht="19.5" customHeight="1" hidden="1"/>
    <row r="151" ht="19.5" customHeight="1" hidden="1"/>
    <row r="152" ht="19.5" customHeight="1" hidden="1"/>
    <row r="153" ht="19.5" customHeight="1" hidden="1"/>
    <row r="154" ht="19.5" customHeight="1" hidden="1"/>
    <row r="155" ht="19.5" customHeight="1" hidden="1"/>
    <row r="156" ht="19.5" customHeight="1" hidden="1"/>
    <row r="157" ht="19.5" customHeight="1" hidden="1"/>
    <row r="158" ht="19.5" customHeight="1" hidden="1"/>
    <row r="159" ht="19.5" customHeight="1" hidden="1"/>
    <row r="160" ht="19.5" customHeight="1" hidden="1"/>
    <row r="161" ht="19.5" customHeight="1" hidden="1"/>
    <row r="162" ht="19.5" customHeight="1" hidden="1"/>
    <row r="163" ht="19.5" customHeight="1" hidden="1"/>
    <row r="164" ht="19.5" customHeight="1" hidden="1"/>
    <row r="165" ht="19.5" customHeight="1" hidden="1"/>
    <row r="166" ht="19.5" customHeight="1" hidden="1"/>
    <row r="167" ht="19.5" customHeight="1" hidden="1"/>
    <row r="168" ht="19.5" customHeight="1" hidden="1"/>
    <row r="169" ht="19.5" customHeight="1" hidden="1"/>
    <row r="170" ht="19.5" customHeight="1" hidden="1"/>
    <row r="171" ht="19.5" customHeight="1" hidden="1"/>
    <row r="172" ht="19.5" customHeight="1" hidden="1"/>
    <row r="173" ht="19.5" customHeight="1" hidden="1"/>
    <row r="174" ht="19.5" customHeight="1" hidden="1"/>
    <row r="175" ht="19.5" customHeight="1" hidden="1"/>
    <row r="176" ht="19.5" customHeight="1" hidden="1"/>
    <row r="177" ht="19.5" customHeight="1" hidden="1"/>
    <row r="178" ht="19.5" customHeight="1" hidden="1"/>
    <row r="179" ht="19.5" customHeight="1" hidden="1"/>
    <row r="180" ht="19.5" customHeight="1" hidden="1"/>
    <row r="181" ht="19.5" customHeight="1" hidden="1"/>
    <row r="182" ht="19.5" customHeight="1" hidden="1"/>
    <row r="183" ht="19.5" customHeight="1" hidden="1"/>
    <row r="184" ht="19.5" customHeight="1" hidden="1"/>
    <row r="185" ht="19.5" customHeight="1" hidden="1"/>
    <row r="186" ht="19.5" customHeight="1" hidden="1"/>
    <row r="187" ht="19.5" customHeight="1" hidden="1"/>
    <row r="188" ht="19.5" customHeight="1" hidden="1"/>
    <row r="189" ht="19.5" customHeight="1" hidden="1"/>
    <row r="190" ht="19.5" customHeight="1" hidden="1"/>
    <row r="191" ht="19.5" customHeight="1" hidden="1"/>
    <row r="192" ht="19.5" customHeight="1" hidden="1"/>
    <row r="193" ht="19.5" customHeight="1" hidden="1"/>
    <row r="194" ht="19.5" customHeight="1" hidden="1"/>
    <row r="195" ht="19.5" customHeight="1" hidden="1"/>
    <row r="196" ht="19.5" customHeight="1" hidden="1"/>
    <row r="197" ht="19.5" customHeight="1" hidden="1"/>
    <row r="198" ht="19.5" customHeight="1" hidden="1"/>
    <row r="199" ht="19.5" customHeight="1" hidden="1"/>
    <row r="200" ht="19.5" customHeight="1" hidden="1"/>
    <row r="201" ht="19.5" customHeight="1" hidden="1"/>
    <row r="202" ht="19.5" customHeight="1" hidden="1"/>
    <row r="203" ht="19.5" customHeight="1" hidden="1"/>
    <row r="204" ht="19.5" customHeight="1" hidden="1"/>
    <row r="205" ht="19.5" customHeight="1" hidden="1"/>
    <row r="206" ht="19.5" customHeight="1" hidden="1"/>
  </sheetData>
  <sheetProtection password="CF8B" sheet="1"/>
  <mergeCells count="6">
    <mergeCell ref="C16:J18"/>
    <mergeCell ref="A37:J37"/>
    <mergeCell ref="A1:K1"/>
    <mergeCell ref="A4:K5"/>
    <mergeCell ref="A2:K2"/>
    <mergeCell ref="A3:K3"/>
  </mergeCells>
  <printOptions/>
  <pageMargins left="0.75" right="0.43" top="0.57" bottom="1" header="0.5" footer="0.5"/>
  <pageSetup horizontalDpi="180" verticalDpi="180" orientation="portrait" paperSize="12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6"/>
  <sheetViews>
    <sheetView showGridLines="0" showZeros="0" zoomScaleSheetLayoutView="100" zoomScalePageLayoutView="0" workbookViewId="0" topLeftCell="A1">
      <selection activeCell="B3" sqref="B3"/>
    </sheetView>
  </sheetViews>
  <sheetFormatPr defaultColWidth="5.625" defaultRowHeight="12.75"/>
  <cols>
    <col min="1" max="1" width="4.875" style="27" customWidth="1"/>
    <col min="2" max="4" width="5.625" style="27" customWidth="1"/>
    <col min="5" max="5" width="5.125" style="27" customWidth="1"/>
    <col min="6" max="6" width="9.375" style="27" customWidth="1"/>
    <col min="7" max="7" width="6.00390625" style="27" customWidth="1"/>
    <col min="8" max="12" width="5.625" style="27" customWidth="1"/>
    <col min="13" max="14" width="7.875" style="27" bestFit="1" customWidth="1"/>
    <col min="15" max="17" width="5.625" style="27" customWidth="1"/>
    <col min="18" max="18" width="7.375" style="27" bestFit="1" customWidth="1"/>
    <col min="19" max="16384" width="5.625" style="27" customWidth="1"/>
  </cols>
  <sheetData>
    <row r="1" spans="1:14" ht="15.75">
      <c r="A1" s="893" t="s">
        <v>176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</row>
    <row r="2" spans="1:14" ht="12.75">
      <c r="A2" s="894" t="s">
        <v>658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6"/>
    </row>
    <row r="3" spans="1:14" ht="17.25" customHeight="1">
      <c r="A3" s="590"/>
      <c r="B3" s="522" t="s">
        <v>123</v>
      </c>
      <c r="C3" s="522"/>
      <c r="D3" s="591" t="s">
        <v>240</v>
      </c>
      <c r="E3" s="87" t="str">
        <f>'Page 1 &amp; 2'!F6</f>
        <v>THIRU. XYZ</v>
      </c>
      <c r="F3" s="87"/>
      <c r="G3" s="87"/>
      <c r="H3" s="87"/>
      <c r="I3" s="87"/>
      <c r="J3" s="87"/>
      <c r="K3" s="87"/>
      <c r="L3" s="87"/>
      <c r="M3" s="87"/>
      <c r="N3" s="357"/>
    </row>
    <row r="4" spans="1:14" ht="17.25" customHeight="1">
      <c r="A4" s="592"/>
      <c r="B4" s="593" t="s">
        <v>520</v>
      </c>
      <c r="C4" s="593"/>
      <c r="D4" s="594" t="s">
        <v>240</v>
      </c>
      <c r="E4" s="595" t="str">
        <f>'Page 1 &amp; 2'!F7</f>
        <v>0</v>
      </c>
      <c r="F4" s="595"/>
      <c r="G4" s="595"/>
      <c r="H4" s="595"/>
      <c r="I4" s="595"/>
      <c r="J4" s="595"/>
      <c r="K4" s="595"/>
      <c r="L4" s="595"/>
      <c r="M4" s="595"/>
      <c r="N4" s="198"/>
    </row>
    <row r="5" spans="1:14" ht="17.25" customHeight="1">
      <c r="A5" s="592"/>
      <c r="B5" s="593" t="s">
        <v>89</v>
      </c>
      <c r="C5" s="593"/>
      <c r="D5" s="594" t="s">
        <v>240</v>
      </c>
      <c r="E5" s="596">
        <f>UPPER(Data!E15)</f>
      </c>
      <c r="F5" s="595"/>
      <c r="G5" s="595"/>
      <c r="H5" s="595"/>
      <c r="I5" s="595"/>
      <c r="J5" s="595"/>
      <c r="K5" s="595"/>
      <c r="L5" s="595"/>
      <c r="M5" s="595"/>
      <c r="N5" s="198"/>
    </row>
    <row r="6" spans="1:14" ht="17.25" customHeight="1">
      <c r="A6" s="592"/>
      <c r="B6" s="593" t="s">
        <v>521</v>
      </c>
      <c r="C6" s="593"/>
      <c r="D6" s="594" t="s">
        <v>240</v>
      </c>
      <c r="E6" s="593" t="str">
        <f>'Page 1 &amp; 2'!D6</f>
        <v>0</v>
      </c>
      <c r="F6" s="88"/>
      <c r="G6" s="88"/>
      <c r="H6" s="88"/>
      <c r="I6" s="88"/>
      <c r="J6" s="88"/>
      <c r="K6" s="593" t="s">
        <v>571</v>
      </c>
      <c r="L6" s="593"/>
      <c r="M6" s="593" t="s">
        <v>572</v>
      </c>
      <c r="N6" s="198"/>
    </row>
    <row r="7" spans="1:14" ht="15" customHeight="1">
      <c r="A7" s="597" t="s">
        <v>499</v>
      </c>
      <c r="B7" s="885" t="s">
        <v>497</v>
      </c>
      <c r="C7" s="886"/>
      <c r="D7" s="886"/>
      <c r="E7" s="886"/>
      <c r="F7" s="886"/>
      <c r="G7" s="886"/>
      <c r="H7" s="886"/>
      <c r="I7" s="886"/>
      <c r="J7" s="886"/>
      <c r="K7" s="886"/>
      <c r="L7" s="887"/>
      <c r="M7" s="597" t="s">
        <v>498</v>
      </c>
      <c r="N7" s="597" t="s">
        <v>517</v>
      </c>
    </row>
    <row r="8" spans="1:14" ht="15" customHeight="1">
      <c r="A8" s="541" t="s">
        <v>500</v>
      </c>
      <c r="B8" s="897" t="s">
        <v>676</v>
      </c>
      <c r="C8" s="898"/>
      <c r="D8" s="898"/>
      <c r="E8" s="898"/>
      <c r="F8" s="898"/>
      <c r="G8" s="898"/>
      <c r="H8" s="898"/>
      <c r="I8" s="898"/>
      <c r="J8" s="898"/>
      <c r="K8" s="898"/>
      <c r="L8" s="497" t="s">
        <v>125</v>
      </c>
      <c r="M8" s="597">
        <f>'Page 1 &amp; 2'!H34</f>
        <v>0</v>
      </c>
      <c r="N8" s="597"/>
    </row>
    <row r="9" spans="1:14" ht="15" customHeight="1">
      <c r="A9" s="492" t="s">
        <v>501</v>
      </c>
      <c r="B9" s="901" t="s">
        <v>502</v>
      </c>
      <c r="C9" s="899"/>
      <c r="D9" s="899"/>
      <c r="E9" s="899"/>
      <c r="F9" s="899"/>
      <c r="G9" s="899"/>
      <c r="H9" s="899"/>
      <c r="I9" s="899"/>
      <c r="J9" s="899"/>
      <c r="K9" s="899"/>
      <c r="L9" s="497" t="s">
        <v>125</v>
      </c>
      <c r="M9" s="598">
        <f>'(Form 12C)'!H26</f>
        <v>0</v>
      </c>
      <c r="N9" s="599"/>
    </row>
    <row r="10" spans="1:14" ht="15" customHeight="1">
      <c r="A10" s="492" t="s">
        <v>503</v>
      </c>
      <c r="B10" s="901" t="s">
        <v>504</v>
      </c>
      <c r="C10" s="899"/>
      <c r="D10" s="899"/>
      <c r="E10" s="899"/>
      <c r="F10" s="899"/>
      <c r="G10" s="899"/>
      <c r="H10" s="899"/>
      <c r="I10" s="899"/>
      <c r="J10" s="899"/>
      <c r="K10" s="899"/>
      <c r="L10" s="497"/>
      <c r="M10" s="356"/>
      <c r="N10" s="357"/>
    </row>
    <row r="11" spans="1:14" ht="15" customHeight="1">
      <c r="A11" s="492"/>
      <c r="B11" s="600" t="s">
        <v>506</v>
      </c>
      <c r="C11" s="318" t="s">
        <v>522</v>
      </c>
      <c r="D11" s="318"/>
      <c r="E11" s="318"/>
      <c r="F11" s="318">
        <f>'Page 1 &amp; 2'!H15</f>
        <v>0</v>
      </c>
      <c r="G11" s="601" t="s">
        <v>518</v>
      </c>
      <c r="H11" s="602">
        <v>12</v>
      </c>
      <c r="I11" s="488"/>
      <c r="J11" s="497" t="s">
        <v>125</v>
      </c>
      <c r="K11" s="903">
        <f>'Page 1 &amp; 2'!H16</f>
        <v>0</v>
      </c>
      <c r="L11" s="904"/>
      <c r="M11" s="267"/>
      <c r="N11" s="198"/>
    </row>
    <row r="12" spans="1:14" ht="15" customHeight="1">
      <c r="A12" s="492"/>
      <c r="B12" s="600" t="s">
        <v>505</v>
      </c>
      <c r="C12" s="318" t="s">
        <v>508</v>
      </c>
      <c r="D12" s="318"/>
      <c r="E12" s="318"/>
      <c r="F12" s="318"/>
      <c r="G12" s="318"/>
      <c r="H12" s="318"/>
      <c r="I12" s="488"/>
      <c r="J12" s="497" t="s">
        <v>125</v>
      </c>
      <c r="K12" s="903">
        <f>IF(K11=0,0,'Page 1 &amp; 2'!H20)</f>
        <v>0</v>
      </c>
      <c r="L12" s="904"/>
      <c r="M12" s="267"/>
      <c r="N12" s="198"/>
    </row>
    <row r="13" spans="1:14" ht="15" customHeight="1">
      <c r="A13" s="492"/>
      <c r="B13" s="600" t="s">
        <v>507</v>
      </c>
      <c r="C13" s="318" t="s">
        <v>509</v>
      </c>
      <c r="D13" s="318"/>
      <c r="E13" s="318"/>
      <c r="F13" s="318"/>
      <c r="G13" s="318"/>
      <c r="H13" s="318"/>
      <c r="I13" s="488"/>
      <c r="J13" s="497" t="s">
        <v>125</v>
      </c>
      <c r="K13" s="903">
        <f>'Page 1 &amp; 2'!F37</f>
        <v>0</v>
      </c>
      <c r="L13" s="904"/>
      <c r="M13" s="267"/>
      <c r="N13" s="198"/>
    </row>
    <row r="14" spans="1:14" ht="15" customHeight="1">
      <c r="A14" s="492"/>
      <c r="B14" s="356" t="s">
        <v>510</v>
      </c>
      <c r="C14" s="311" t="s">
        <v>511</v>
      </c>
      <c r="D14" s="311"/>
      <c r="E14" s="311"/>
      <c r="F14" s="311"/>
      <c r="G14" s="311"/>
      <c r="H14" s="311"/>
      <c r="I14" s="485"/>
      <c r="J14" s="497" t="s">
        <v>125</v>
      </c>
      <c r="K14" s="903">
        <f>'Page 1 &amp; 2'!F36</f>
        <v>0</v>
      </c>
      <c r="L14" s="904"/>
      <c r="M14" s="364"/>
      <c r="N14" s="367"/>
    </row>
    <row r="15" spans="1:14" ht="15" customHeight="1">
      <c r="A15" s="492"/>
      <c r="B15" s="318" t="s">
        <v>519</v>
      </c>
      <c r="C15" s="318"/>
      <c r="D15" s="318"/>
      <c r="E15" s="318"/>
      <c r="F15" s="318"/>
      <c r="G15" s="318"/>
      <c r="H15" s="318"/>
      <c r="I15" s="488"/>
      <c r="J15" s="318"/>
      <c r="K15" s="318"/>
      <c r="L15" s="497" t="s">
        <v>125</v>
      </c>
      <c r="M15" s="318"/>
      <c r="N15" s="599">
        <f>'Page 1 &amp; 2'!H39</f>
        <v>0</v>
      </c>
    </row>
    <row r="16" spans="1:14" ht="15" customHeight="1">
      <c r="A16" s="492" t="s">
        <v>512</v>
      </c>
      <c r="B16" s="899" t="s">
        <v>513</v>
      </c>
      <c r="C16" s="899"/>
      <c r="D16" s="899"/>
      <c r="E16" s="899"/>
      <c r="F16" s="899"/>
      <c r="G16" s="899"/>
      <c r="H16" s="899"/>
      <c r="I16" s="899"/>
      <c r="J16" s="899"/>
      <c r="K16" s="899"/>
      <c r="L16" s="497" t="s">
        <v>125</v>
      </c>
      <c r="M16" s="318"/>
      <c r="N16" s="599">
        <f>'Page 1 &amp; 2'!H69</f>
        <v>0</v>
      </c>
    </row>
    <row r="17" spans="1:14" ht="15" customHeight="1">
      <c r="A17" s="492" t="s">
        <v>515</v>
      </c>
      <c r="B17" s="498" t="s">
        <v>514</v>
      </c>
      <c r="C17" s="498"/>
      <c r="D17" s="498"/>
      <c r="E17" s="498"/>
      <c r="F17" s="498"/>
      <c r="G17" s="498"/>
      <c r="H17" s="498"/>
      <c r="I17" s="498"/>
      <c r="J17" s="498"/>
      <c r="K17" s="498"/>
      <c r="L17" s="497" t="s">
        <v>125</v>
      </c>
      <c r="M17" s="318"/>
      <c r="N17" s="599">
        <f>'Calculation Page 4 &amp; 5'!K20</f>
        <v>0</v>
      </c>
    </row>
    <row r="18" spans="1:14" ht="15" customHeight="1">
      <c r="A18" s="541" t="s">
        <v>516</v>
      </c>
      <c r="B18" s="488" t="s">
        <v>569</v>
      </c>
      <c r="C18" s="488"/>
      <c r="D18" s="488"/>
      <c r="E18" s="488"/>
      <c r="F18" s="488"/>
      <c r="G18" s="488"/>
      <c r="H18" s="488"/>
      <c r="I18" s="488"/>
      <c r="J18" s="488"/>
      <c r="K18" s="488"/>
      <c r="L18" s="497" t="s">
        <v>125</v>
      </c>
      <c r="M18" s="430">
        <f>SUM(M8:M17)</f>
        <v>0</v>
      </c>
      <c r="N18" s="597">
        <f>SUM(N8:N17)</f>
        <v>0</v>
      </c>
    </row>
    <row r="19" spans="1:14" ht="15" customHeight="1">
      <c r="A19" s="541" t="s">
        <v>523</v>
      </c>
      <c r="B19" s="897" t="s">
        <v>570</v>
      </c>
      <c r="C19" s="898"/>
      <c r="D19" s="898"/>
      <c r="E19" s="898"/>
      <c r="F19" s="898"/>
      <c r="G19" s="898"/>
      <c r="H19" s="898"/>
      <c r="I19" s="898"/>
      <c r="J19" s="898"/>
      <c r="K19" s="898"/>
      <c r="L19" s="497" t="s">
        <v>125</v>
      </c>
      <c r="M19" s="429"/>
      <c r="N19" s="431">
        <f>+M18-N18</f>
        <v>0</v>
      </c>
    </row>
    <row r="20" spans="1:14" ht="15" customHeight="1">
      <c r="A20" s="546" t="s">
        <v>524</v>
      </c>
      <c r="B20" s="484" t="s">
        <v>525</v>
      </c>
      <c r="C20" s="490"/>
      <c r="D20" s="490"/>
      <c r="E20" s="490"/>
      <c r="F20" s="490"/>
      <c r="G20" s="490"/>
      <c r="H20" s="490"/>
      <c r="I20" s="490"/>
      <c r="J20" s="490"/>
      <c r="K20" s="490"/>
      <c r="L20" s="486"/>
      <c r="M20" s="356"/>
      <c r="N20" s="357"/>
    </row>
    <row r="21" spans="1:14" ht="15" customHeight="1" hidden="1">
      <c r="A21" s="504"/>
      <c r="B21" s="549"/>
      <c r="C21" s="511"/>
      <c r="D21" s="511"/>
      <c r="E21" s="511"/>
      <c r="F21" s="511"/>
      <c r="G21" s="511"/>
      <c r="H21" s="511"/>
      <c r="I21" s="511"/>
      <c r="J21" s="511"/>
      <c r="K21" s="511"/>
      <c r="L21" s="512"/>
      <c r="M21" s="364"/>
      <c r="N21" s="367"/>
    </row>
    <row r="22" spans="1:14" ht="15" customHeight="1">
      <c r="A22" s="504"/>
      <c r="B22" s="487" t="s">
        <v>689</v>
      </c>
      <c r="C22" s="498"/>
      <c r="D22" s="498"/>
      <c r="E22" s="498"/>
      <c r="F22" s="498"/>
      <c r="G22" s="498"/>
      <c r="H22" s="498"/>
      <c r="I22" s="498"/>
      <c r="J22" s="498"/>
      <c r="K22" s="498"/>
      <c r="L22" s="497"/>
      <c r="M22" s="318"/>
      <c r="N22" s="603"/>
    </row>
    <row r="23" spans="1:14" ht="15" customHeight="1">
      <c r="A23" s="504"/>
      <c r="B23" s="550" t="s">
        <v>500</v>
      </c>
      <c r="C23" s="498" t="s">
        <v>531</v>
      </c>
      <c r="D23" s="498"/>
      <c r="E23" s="498"/>
      <c r="F23" s="498"/>
      <c r="G23" s="498"/>
      <c r="H23" s="498"/>
      <c r="I23" s="498"/>
      <c r="J23" s="498"/>
      <c r="K23" s="498"/>
      <c r="L23" s="497" t="s">
        <v>125</v>
      </c>
      <c r="M23" s="318"/>
      <c r="N23" s="603">
        <f>'Calculation Page 4 &amp; 5'!K37</f>
        <v>0</v>
      </c>
    </row>
    <row r="24" spans="1:14" ht="15" customHeight="1">
      <c r="A24" s="504"/>
      <c r="B24" s="550" t="s">
        <v>501</v>
      </c>
      <c r="C24" s="498" t="str">
        <f>Data!T17</f>
        <v>Spl. P.F</v>
      </c>
      <c r="D24" s="498"/>
      <c r="E24" s="498"/>
      <c r="F24" s="498"/>
      <c r="G24" s="498"/>
      <c r="H24" s="498"/>
      <c r="I24" s="498"/>
      <c r="J24" s="498"/>
      <c r="K24" s="498"/>
      <c r="L24" s="497" t="s">
        <v>125</v>
      </c>
      <c r="M24" s="318"/>
      <c r="N24" s="603">
        <f>'Calculation Page 4 &amp; 5'!K61</f>
        <v>0</v>
      </c>
    </row>
    <row r="25" spans="1:14" ht="15" customHeight="1">
      <c r="A25" s="194"/>
      <c r="B25" s="550" t="s">
        <v>503</v>
      </c>
      <c r="C25" s="505" t="s">
        <v>59</v>
      </c>
      <c r="D25" s="506"/>
      <c r="E25" s="505"/>
      <c r="F25" s="507"/>
      <c r="G25" s="505"/>
      <c r="H25" s="505"/>
      <c r="I25" s="505"/>
      <c r="J25" s="509"/>
      <c r="K25" s="509"/>
      <c r="L25" s="497" t="s">
        <v>125</v>
      </c>
      <c r="M25" s="318"/>
      <c r="N25" s="603">
        <f>'Calculation Page 4 &amp; 5'!K40</f>
        <v>480</v>
      </c>
    </row>
    <row r="26" spans="1:14" ht="15" customHeight="1">
      <c r="A26" s="231"/>
      <c r="B26" s="550" t="s">
        <v>512</v>
      </c>
      <c r="C26" s="636" t="s">
        <v>669</v>
      </c>
      <c r="D26" s="506"/>
      <c r="E26" s="505"/>
      <c r="F26" s="505"/>
      <c r="G26" s="505"/>
      <c r="H26" s="505"/>
      <c r="I26" s="505"/>
      <c r="J26" s="509"/>
      <c r="K26" s="510"/>
      <c r="L26" s="497" t="s">
        <v>125</v>
      </c>
      <c r="M26" s="318"/>
      <c r="N26" s="603">
        <f>ROUND('Calculation Page 4 &amp; 5'!K56,0)</f>
        <v>0</v>
      </c>
    </row>
    <row r="27" spans="1:14" ht="15" customHeight="1">
      <c r="A27" s="231"/>
      <c r="B27" s="550" t="s">
        <v>515</v>
      </c>
      <c r="C27" s="636" t="s">
        <v>479</v>
      </c>
      <c r="D27" s="506"/>
      <c r="E27" s="505"/>
      <c r="F27" s="505"/>
      <c r="G27" s="505"/>
      <c r="H27" s="505"/>
      <c r="I27" s="505"/>
      <c r="J27" s="509"/>
      <c r="K27" s="510"/>
      <c r="L27" s="497" t="s">
        <v>125</v>
      </c>
      <c r="M27" s="318"/>
      <c r="N27" s="603">
        <f>'Calculation Page 4 &amp; 5'!K38</f>
        <v>240</v>
      </c>
    </row>
    <row r="28" spans="1:14" ht="15" customHeight="1">
      <c r="A28" s="231"/>
      <c r="B28" s="550" t="s">
        <v>516</v>
      </c>
      <c r="C28" s="636" t="s">
        <v>476</v>
      </c>
      <c r="D28" s="506"/>
      <c r="E28" s="505"/>
      <c r="F28" s="505"/>
      <c r="G28" s="505"/>
      <c r="H28" s="505"/>
      <c r="I28" s="505"/>
      <c r="J28" s="509"/>
      <c r="K28" s="510"/>
      <c r="L28" s="497" t="s">
        <v>125</v>
      </c>
      <c r="M28" s="318"/>
      <c r="N28" s="603">
        <f>+'Calculation Page 4 &amp; 5'!K39</f>
        <v>1800</v>
      </c>
    </row>
    <row r="29" spans="1:14" ht="15" customHeight="1">
      <c r="A29" s="231"/>
      <c r="B29" s="550" t="s">
        <v>523</v>
      </c>
      <c r="C29" s="505" t="s">
        <v>555</v>
      </c>
      <c r="D29" s="506"/>
      <c r="E29" s="505"/>
      <c r="F29" s="505"/>
      <c r="G29" s="505"/>
      <c r="H29" s="505"/>
      <c r="I29" s="505"/>
      <c r="J29" s="509"/>
      <c r="K29" s="510"/>
      <c r="L29" s="497" t="s">
        <v>125</v>
      </c>
      <c r="M29" s="318"/>
      <c r="N29" s="603">
        <f>'Calculation Page 4 &amp; 5'!K49</f>
        <v>0</v>
      </c>
    </row>
    <row r="30" spans="1:14" ht="15" customHeight="1">
      <c r="A30" s="231"/>
      <c r="B30" s="550" t="s">
        <v>524</v>
      </c>
      <c r="C30" s="636" t="s">
        <v>671</v>
      </c>
      <c r="D30" s="506"/>
      <c r="E30" s="505"/>
      <c r="F30" s="505"/>
      <c r="G30" s="505"/>
      <c r="H30" s="505"/>
      <c r="I30" s="505"/>
      <c r="J30" s="509"/>
      <c r="K30" s="510"/>
      <c r="L30" s="497" t="s">
        <v>125</v>
      </c>
      <c r="M30" s="318"/>
      <c r="N30" s="603">
        <f>'Calculation Page 4 &amp; 5'!K58+'Calculation Page 4 &amp; 5'!K62</f>
        <v>0</v>
      </c>
    </row>
    <row r="31" spans="1:14" ht="15" customHeight="1">
      <c r="A31" s="231"/>
      <c r="B31" s="550" t="s">
        <v>526</v>
      </c>
      <c r="C31" s="505" t="s">
        <v>532</v>
      </c>
      <c r="D31" s="506"/>
      <c r="E31" s="505"/>
      <c r="F31" s="505"/>
      <c r="G31" s="505"/>
      <c r="H31" s="505"/>
      <c r="I31" s="505"/>
      <c r="J31" s="509"/>
      <c r="K31" s="510"/>
      <c r="L31" s="497" t="s">
        <v>125</v>
      </c>
      <c r="M31" s="318"/>
      <c r="N31" s="603">
        <f>'Calculation Page 4 &amp; 5'!K47</f>
        <v>0</v>
      </c>
    </row>
    <row r="32" spans="1:14" ht="15" customHeight="1">
      <c r="A32" s="231"/>
      <c r="B32" s="550" t="s">
        <v>527</v>
      </c>
      <c r="C32" s="505" t="s">
        <v>613</v>
      </c>
      <c r="D32" s="506"/>
      <c r="E32" s="505"/>
      <c r="F32" s="505"/>
      <c r="G32" s="505"/>
      <c r="H32" s="505"/>
      <c r="I32" s="505"/>
      <c r="J32" s="509"/>
      <c r="K32" s="510"/>
      <c r="L32" s="497" t="s">
        <v>125</v>
      </c>
      <c r="M32" s="318"/>
      <c r="N32" s="603">
        <f>ROUND('Calculation Page 4 &amp; 5'!K48,0)</f>
        <v>0</v>
      </c>
    </row>
    <row r="33" spans="1:14" ht="15" customHeight="1">
      <c r="A33" s="231"/>
      <c r="B33" s="550" t="s">
        <v>528</v>
      </c>
      <c r="C33" s="505" t="s">
        <v>614</v>
      </c>
      <c r="D33" s="506"/>
      <c r="E33" s="505"/>
      <c r="F33" s="505"/>
      <c r="G33" s="505"/>
      <c r="H33" s="505"/>
      <c r="I33" s="505"/>
      <c r="J33" s="509"/>
      <c r="K33" s="510"/>
      <c r="L33" s="497" t="s">
        <v>125</v>
      </c>
      <c r="M33" s="318"/>
      <c r="N33" s="603">
        <f>'Calculation Page 4 &amp; 5'!K42+'Calculation Page 4 &amp; 5'!K43</f>
        <v>0</v>
      </c>
    </row>
    <row r="34" spans="1:14" ht="15" customHeight="1">
      <c r="A34" s="231"/>
      <c r="B34" s="550" t="s">
        <v>529</v>
      </c>
      <c r="C34" s="505" t="s">
        <v>533</v>
      </c>
      <c r="D34" s="506"/>
      <c r="E34" s="505"/>
      <c r="F34" s="505"/>
      <c r="G34" s="505"/>
      <c r="H34" s="505"/>
      <c r="I34" s="505"/>
      <c r="J34" s="509"/>
      <c r="K34" s="510"/>
      <c r="L34" s="497" t="s">
        <v>125</v>
      </c>
      <c r="M34" s="318"/>
      <c r="N34" s="603">
        <f>'Calculation Page 4 &amp; 5'!K46</f>
        <v>0</v>
      </c>
    </row>
    <row r="35" spans="1:14" ht="15" customHeight="1">
      <c r="A35" s="266"/>
      <c r="B35" s="551" t="s">
        <v>530</v>
      </c>
      <c r="C35" s="176" t="s">
        <v>534</v>
      </c>
      <c r="D35" s="480"/>
      <c r="E35" s="508"/>
      <c r="F35" s="508"/>
      <c r="G35" s="508"/>
      <c r="H35" s="508"/>
      <c r="I35" s="508"/>
      <c r="J35" s="509"/>
      <c r="K35" s="509"/>
      <c r="L35" s="497" t="s">
        <v>125</v>
      </c>
      <c r="M35" s="318"/>
      <c r="N35" s="603">
        <f>'Calculation Page 4 &amp; 5'!K60</f>
        <v>0</v>
      </c>
    </row>
    <row r="36" spans="1:14" ht="15" customHeight="1">
      <c r="A36" s="266"/>
      <c r="B36" s="518" t="s">
        <v>679</v>
      </c>
      <c r="C36" s="176"/>
      <c r="D36" s="480"/>
      <c r="E36" s="508"/>
      <c r="F36" s="508"/>
      <c r="G36" s="508"/>
      <c r="H36" s="508"/>
      <c r="I36" s="508"/>
      <c r="J36" s="509"/>
      <c r="K36" s="509"/>
      <c r="L36" s="497" t="s">
        <v>125</v>
      </c>
      <c r="M36" s="600"/>
      <c r="N36" s="431">
        <f>SUM(N23:N35)</f>
        <v>2520</v>
      </c>
    </row>
    <row r="37" spans="1:14" ht="15" customHeight="1">
      <c r="A37" s="266"/>
      <c r="B37" s="489" t="s">
        <v>535</v>
      </c>
      <c r="C37" s="1008" t="s">
        <v>690</v>
      </c>
      <c r="D37" s="880"/>
      <c r="E37" s="880"/>
      <c r="F37" s="880"/>
      <c r="G37" s="880"/>
      <c r="H37" s="880"/>
      <c r="I37" s="880"/>
      <c r="J37" s="880"/>
      <c r="K37" s="880"/>
      <c r="L37" s="486"/>
      <c r="M37" s="356"/>
      <c r="N37" s="357"/>
    </row>
    <row r="38" spans="1:14" ht="12.75">
      <c r="A38" s="266"/>
      <c r="B38" s="514"/>
      <c r="C38" s="881"/>
      <c r="D38" s="881"/>
      <c r="E38" s="881"/>
      <c r="F38" s="881"/>
      <c r="G38" s="881"/>
      <c r="H38" s="881"/>
      <c r="I38" s="881"/>
      <c r="J38" s="881"/>
      <c r="K38" s="881"/>
      <c r="L38" s="512" t="s">
        <v>125</v>
      </c>
      <c r="M38" s="364"/>
      <c r="N38" s="367">
        <f>'Calculation Page 4 &amp; 5'!K63</f>
        <v>0</v>
      </c>
    </row>
    <row r="39" spans="1:18" ht="15" customHeight="1">
      <c r="A39" s="266"/>
      <c r="B39" s="489" t="s">
        <v>537</v>
      </c>
      <c r="C39" s="880" t="s">
        <v>536</v>
      </c>
      <c r="D39" s="880"/>
      <c r="E39" s="880"/>
      <c r="F39" s="880"/>
      <c r="G39" s="880"/>
      <c r="H39" s="880"/>
      <c r="I39" s="880"/>
      <c r="J39" s="880"/>
      <c r="K39" s="880"/>
      <c r="L39" s="512" t="s">
        <v>125</v>
      </c>
      <c r="M39" s="600"/>
      <c r="N39" s="603"/>
      <c r="R39" s="27" t="s">
        <v>12</v>
      </c>
    </row>
    <row r="40" spans="1:14" ht="15" customHeight="1">
      <c r="A40" s="266"/>
      <c r="B40" s="489" t="s">
        <v>538</v>
      </c>
      <c r="C40" s="890" t="s">
        <v>629</v>
      </c>
      <c r="D40" s="891"/>
      <c r="E40" s="891"/>
      <c r="F40" s="891"/>
      <c r="G40" s="891"/>
      <c r="H40" s="891"/>
      <c r="I40" s="891"/>
      <c r="J40" s="891"/>
      <c r="K40" s="891"/>
      <c r="L40" s="491"/>
      <c r="M40" s="356"/>
      <c r="N40" s="357"/>
    </row>
    <row r="41" spans="1:14" ht="30.75" customHeight="1">
      <c r="A41" s="266"/>
      <c r="B41" s="515"/>
      <c r="C41" s="892"/>
      <c r="D41" s="892"/>
      <c r="E41" s="892"/>
      <c r="F41" s="892"/>
      <c r="G41" s="892"/>
      <c r="H41" s="892"/>
      <c r="I41" s="892"/>
      <c r="J41" s="892"/>
      <c r="K41" s="892"/>
      <c r="L41" s="491" t="s">
        <v>125</v>
      </c>
      <c r="M41" s="364"/>
      <c r="N41" s="367">
        <f>'Calculation Page 4 &amp; 5'!K64</f>
        <v>0</v>
      </c>
    </row>
    <row r="42" spans="1:14" ht="15" customHeight="1">
      <c r="A42" s="547" t="s">
        <v>539</v>
      </c>
      <c r="B42" s="585" t="s">
        <v>632</v>
      </c>
      <c r="C42" s="342"/>
      <c r="D42" s="516"/>
      <c r="E42" s="517"/>
      <c r="F42" s="517"/>
      <c r="G42" s="517"/>
      <c r="H42" s="584" t="str">
        <f>'Calculation Page 4 &amp; 5'!G65:G65</f>
        <v>Total=Rs.2520/But Limit Amt.</v>
      </c>
      <c r="J42" s="519"/>
      <c r="K42" s="519"/>
      <c r="L42" s="497" t="s">
        <v>125</v>
      </c>
      <c r="M42" s="318"/>
      <c r="N42" s="431">
        <f>'Calculation Page 4 &amp; 5'!K65</f>
        <v>2520</v>
      </c>
    </row>
    <row r="43" spans="1:14" ht="15" customHeight="1">
      <c r="A43" s="547" t="s">
        <v>527</v>
      </c>
      <c r="B43" s="518" t="s">
        <v>540</v>
      </c>
      <c r="C43" s="342"/>
      <c r="D43" s="516"/>
      <c r="E43" s="517"/>
      <c r="F43" s="517"/>
      <c r="G43" s="517"/>
      <c r="H43" s="517"/>
      <c r="I43" s="517"/>
      <c r="J43" s="519"/>
      <c r="K43" s="519"/>
      <c r="L43" s="497" t="s">
        <v>125</v>
      </c>
      <c r="M43" s="318"/>
      <c r="N43" s="431">
        <f>N19-N42</f>
        <v>-2520</v>
      </c>
    </row>
    <row r="44" spans="1:14" ht="15" customHeight="1">
      <c r="A44" s="597" t="s">
        <v>499</v>
      </c>
      <c r="B44" s="885" t="s">
        <v>497</v>
      </c>
      <c r="C44" s="886"/>
      <c r="D44" s="886"/>
      <c r="E44" s="886"/>
      <c r="F44" s="886"/>
      <c r="G44" s="886"/>
      <c r="H44" s="886"/>
      <c r="I44" s="886"/>
      <c r="J44" s="886"/>
      <c r="K44" s="886"/>
      <c r="L44" s="887"/>
      <c r="M44" s="429"/>
      <c r="N44" s="431"/>
    </row>
    <row r="45" spans="1:14" ht="15" customHeight="1">
      <c r="A45" s="548" t="s">
        <v>528</v>
      </c>
      <c r="B45" s="484" t="s">
        <v>546</v>
      </c>
      <c r="C45" s="342"/>
      <c r="D45" s="516"/>
      <c r="E45" s="517"/>
      <c r="F45" s="517"/>
      <c r="G45" s="517"/>
      <c r="H45" s="517"/>
      <c r="I45" s="517"/>
      <c r="J45" s="519"/>
      <c r="K45" s="519"/>
      <c r="L45" s="486"/>
      <c r="M45" s="311"/>
      <c r="N45" s="357"/>
    </row>
    <row r="46" spans="1:14" ht="12.75">
      <c r="A46" s="543"/>
      <c r="B46" s="637" t="s">
        <v>560</v>
      </c>
      <c r="C46" s="900" t="s">
        <v>677</v>
      </c>
      <c r="D46" s="877"/>
      <c r="E46" s="877"/>
      <c r="F46" s="877"/>
      <c r="G46" s="877"/>
      <c r="H46" s="877"/>
      <c r="I46" s="877"/>
      <c r="J46" s="877"/>
      <c r="K46" s="877"/>
      <c r="L46" s="486"/>
      <c r="M46" s="311"/>
      <c r="N46" s="357"/>
    </row>
    <row r="47" spans="1:14" ht="12.75">
      <c r="A47" s="543"/>
      <c r="B47" s="514"/>
      <c r="C47" s="877"/>
      <c r="D47" s="877"/>
      <c r="E47" s="877"/>
      <c r="F47" s="877"/>
      <c r="G47" s="877"/>
      <c r="H47" s="877"/>
      <c r="I47" s="877"/>
      <c r="J47" s="877"/>
      <c r="K47" s="877"/>
      <c r="L47" s="512" t="s">
        <v>125</v>
      </c>
      <c r="M47" s="365"/>
      <c r="N47" s="367">
        <f>'Calculation Page 4 &amp; 5'!K22</f>
        <v>0</v>
      </c>
    </row>
    <row r="48" spans="1:14" ht="12.75">
      <c r="A48" s="543"/>
      <c r="B48" s="637" t="s">
        <v>561</v>
      </c>
      <c r="C48" s="877" t="s">
        <v>567</v>
      </c>
      <c r="D48" s="877"/>
      <c r="E48" s="877"/>
      <c r="F48" s="877"/>
      <c r="G48" s="877"/>
      <c r="H48" s="877"/>
      <c r="I48" s="877"/>
      <c r="J48" s="877"/>
      <c r="K48" s="877"/>
      <c r="L48" s="486"/>
      <c r="M48" s="311"/>
      <c r="N48" s="357"/>
    </row>
    <row r="49" spans="1:14" ht="12.75">
      <c r="A49" s="543"/>
      <c r="B49" s="514"/>
      <c r="C49" s="877"/>
      <c r="D49" s="877"/>
      <c r="E49" s="877"/>
      <c r="F49" s="877"/>
      <c r="G49" s="877"/>
      <c r="H49" s="877"/>
      <c r="I49" s="877"/>
      <c r="J49" s="877"/>
      <c r="K49" s="877"/>
      <c r="L49" s="512" t="s">
        <v>125</v>
      </c>
      <c r="M49" s="365"/>
      <c r="N49" s="367">
        <f>'Calculation Page 4 &amp; 5'!K25</f>
        <v>0</v>
      </c>
    </row>
    <row r="50" spans="1:14" ht="12.75">
      <c r="A50" s="543"/>
      <c r="B50" s="637" t="s">
        <v>562</v>
      </c>
      <c r="C50" s="877" t="s">
        <v>616</v>
      </c>
      <c r="D50" s="877"/>
      <c r="E50" s="877"/>
      <c r="F50" s="877"/>
      <c r="G50" s="877"/>
      <c r="H50" s="877"/>
      <c r="I50" s="877"/>
      <c r="J50" s="877"/>
      <c r="K50" s="877"/>
      <c r="L50" s="486"/>
      <c r="M50" s="311"/>
      <c r="N50" s="357"/>
    </row>
    <row r="51" spans="1:14" ht="12.75">
      <c r="A51" s="543"/>
      <c r="B51" s="514"/>
      <c r="C51" s="877"/>
      <c r="D51" s="877"/>
      <c r="E51" s="877"/>
      <c r="F51" s="877"/>
      <c r="G51" s="877"/>
      <c r="H51" s="877"/>
      <c r="I51" s="877"/>
      <c r="J51" s="877"/>
      <c r="K51" s="877"/>
      <c r="L51" s="512" t="s">
        <v>125</v>
      </c>
      <c r="M51" s="365"/>
      <c r="N51" s="367">
        <f>'Calculation Page 4 &amp; 5'!K33</f>
        <v>0</v>
      </c>
    </row>
    <row r="52" spans="1:14" ht="12.75">
      <c r="A52" s="543"/>
      <c r="B52" s="637" t="s">
        <v>563</v>
      </c>
      <c r="C52" s="877" t="s">
        <v>558</v>
      </c>
      <c r="D52" s="877"/>
      <c r="E52" s="877"/>
      <c r="F52" s="877"/>
      <c r="G52" s="877"/>
      <c r="H52" s="877"/>
      <c r="I52" s="877"/>
      <c r="J52" s="877"/>
      <c r="K52" s="877"/>
      <c r="L52" s="486"/>
      <c r="M52" s="311"/>
      <c r="N52" s="357"/>
    </row>
    <row r="53" spans="1:14" ht="12.75">
      <c r="A53" s="543"/>
      <c r="B53" s="514"/>
      <c r="C53" s="877"/>
      <c r="D53" s="877"/>
      <c r="E53" s="877"/>
      <c r="F53" s="877"/>
      <c r="G53" s="877"/>
      <c r="H53" s="877"/>
      <c r="I53" s="877"/>
      <c r="J53" s="877"/>
      <c r="K53" s="877"/>
      <c r="L53" s="512" t="s">
        <v>125</v>
      </c>
      <c r="M53" s="365"/>
      <c r="N53" s="367">
        <f>'Calculation Page 4 &amp; 5'!K29</f>
        <v>0</v>
      </c>
    </row>
    <row r="54" spans="1:14" ht="12.75" customHeight="1">
      <c r="A54" s="543"/>
      <c r="B54" s="489" t="s">
        <v>564</v>
      </c>
      <c r="C54" s="877" t="s">
        <v>557</v>
      </c>
      <c r="D54" s="877"/>
      <c r="E54" s="877"/>
      <c r="F54" s="877"/>
      <c r="G54" s="877"/>
      <c r="H54" s="877"/>
      <c r="I54" s="877"/>
      <c r="J54" s="877"/>
      <c r="K54" s="877"/>
      <c r="L54" s="486"/>
      <c r="M54" s="311"/>
      <c r="N54" s="357"/>
    </row>
    <row r="55" spans="1:14" ht="12.75">
      <c r="A55" s="543"/>
      <c r="B55" s="638"/>
      <c r="C55" s="877"/>
      <c r="D55" s="877"/>
      <c r="E55" s="877"/>
      <c r="F55" s="877"/>
      <c r="G55" s="877"/>
      <c r="H55" s="877"/>
      <c r="I55" s="877"/>
      <c r="J55" s="877"/>
      <c r="K55" s="877"/>
      <c r="L55" s="512" t="s">
        <v>125</v>
      </c>
      <c r="M55" s="365"/>
      <c r="N55" s="367">
        <f>'Calculation Page 4 &amp; 5'!K30</f>
        <v>0</v>
      </c>
    </row>
    <row r="56" spans="1:14" ht="12.75">
      <c r="A56" s="543"/>
      <c r="B56" s="639" t="s">
        <v>565</v>
      </c>
      <c r="C56" s="877" t="s">
        <v>559</v>
      </c>
      <c r="D56" s="877"/>
      <c r="E56" s="877"/>
      <c r="F56" s="877"/>
      <c r="G56" s="877"/>
      <c r="H56" s="877"/>
      <c r="I56" s="877"/>
      <c r="J56" s="877"/>
      <c r="K56" s="877"/>
      <c r="L56" s="512" t="s">
        <v>125</v>
      </c>
      <c r="M56" s="311"/>
      <c r="N56" s="357"/>
    </row>
    <row r="57" spans="1:14" ht="15" customHeight="1">
      <c r="A57" s="543"/>
      <c r="B57" s="639" t="s">
        <v>566</v>
      </c>
      <c r="C57" s="877" t="s">
        <v>556</v>
      </c>
      <c r="D57" s="877"/>
      <c r="E57" s="877"/>
      <c r="F57" s="877"/>
      <c r="G57" s="877"/>
      <c r="H57" s="877"/>
      <c r="I57" s="877"/>
      <c r="J57" s="877"/>
      <c r="K57" s="877"/>
      <c r="L57" s="512" t="s">
        <v>125</v>
      </c>
      <c r="M57" s="311"/>
      <c r="N57" s="357"/>
    </row>
    <row r="58" spans="1:14" ht="12.75">
      <c r="A58" s="543"/>
      <c r="B58" s="637" t="s">
        <v>672</v>
      </c>
      <c r="C58" s="877" t="s">
        <v>615</v>
      </c>
      <c r="D58" s="877"/>
      <c r="E58" s="877"/>
      <c r="F58" s="877"/>
      <c r="G58" s="877"/>
      <c r="H58" s="877"/>
      <c r="I58" s="877"/>
      <c r="J58" s="877"/>
      <c r="K58" s="877"/>
      <c r="L58" s="486"/>
      <c r="M58" s="311"/>
      <c r="N58" s="357"/>
    </row>
    <row r="59" spans="1:14" ht="12.75">
      <c r="A59" s="543"/>
      <c r="B59" s="514"/>
      <c r="C59" s="877"/>
      <c r="D59" s="877"/>
      <c r="E59" s="877"/>
      <c r="F59" s="877"/>
      <c r="G59" s="877"/>
      <c r="H59" s="877"/>
      <c r="I59" s="877"/>
      <c r="J59" s="877"/>
      <c r="K59" s="877"/>
      <c r="L59" s="512" t="s">
        <v>125</v>
      </c>
      <c r="M59" s="364"/>
      <c r="N59" s="367">
        <f>'Calculation Page 4 &amp; 5'!K31</f>
        <v>0</v>
      </c>
    </row>
    <row r="60" spans="1:14" ht="12.75">
      <c r="A60" s="543"/>
      <c r="B60" s="521" t="s">
        <v>541</v>
      </c>
      <c r="C60" s="522"/>
      <c r="D60" s="523"/>
      <c r="E60" s="524"/>
      <c r="F60" s="524"/>
      <c r="G60" s="524"/>
      <c r="H60" s="524"/>
      <c r="I60" s="524"/>
      <c r="J60" s="525"/>
      <c r="K60" s="525"/>
      <c r="L60" s="486" t="s">
        <v>125</v>
      </c>
      <c r="M60" s="356"/>
      <c r="N60" s="604">
        <f>SUM(N46:N59)</f>
        <v>0</v>
      </c>
    </row>
    <row r="61" spans="1:18" ht="14.25" customHeight="1">
      <c r="A61" s="547" t="s">
        <v>542</v>
      </c>
      <c r="B61" s="518" t="s">
        <v>675</v>
      </c>
      <c r="C61" s="520"/>
      <c r="D61" s="520"/>
      <c r="E61" s="520"/>
      <c r="F61" s="520"/>
      <c r="G61" s="520"/>
      <c r="H61" s="520"/>
      <c r="I61" s="520"/>
      <c r="J61" s="520"/>
      <c r="K61" s="520"/>
      <c r="L61" s="486" t="s">
        <v>125</v>
      </c>
      <c r="M61" s="600"/>
      <c r="N61" s="431">
        <f>N43-N60</f>
        <v>-2520</v>
      </c>
      <c r="R61" s="635" t="s">
        <v>643</v>
      </c>
    </row>
    <row r="62" spans="1:14" ht="15" customHeight="1" hidden="1">
      <c r="A62" s="547" t="s">
        <v>543</v>
      </c>
      <c r="B62" s="518" t="s">
        <v>544</v>
      </c>
      <c r="C62" s="520"/>
      <c r="D62" s="520"/>
      <c r="E62" s="520"/>
      <c r="F62" s="520"/>
      <c r="G62" s="520"/>
      <c r="H62" s="520"/>
      <c r="I62" s="520"/>
      <c r="J62" s="520"/>
      <c r="K62" s="520"/>
      <c r="L62" s="497" t="s">
        <v>125</v>
      </c>
      <c r="M62" s="600"/>
      <c r="N62" s="431">
        <f>ROUND(N61,-1)</f>
        <v>-2520</v>
      </c>
    </row>
    <row r="63" spans="1:18" ht="13.5" customHeight="1">
      <c r="A63" s="634">
        <v>13</v>
      </c>
      <c r="B63" s="173" t="s">
        <v>663</v>
      </c>
      <c r="C63" s="513"/>
      <c r="D63" s="513"/>
      <c r="E63" s="513"/>
      <c r="F63" s="513"/>
      <c r="G63" s="513"/>
      <c r="H63" s="513"/>
      <c r="I63" s="513"/>
      <c r="J63" s="513"/>
      <c r="K63" s="513"/>
      <c r="L63" s="486" t="s">
        <v>125</v>
      </c>
      <c r="M63" s="882" t="s">
        <v>15</v>
      </c>
      <c r="N63" s="883"/>
      <c r="R63" s="27" t="s">
        <v>642</v>
      </c>
    </row>
    <row r="64" spans="1:14" ht="15" customHeight="1" hidden="1">
      <c r="A64" s="544"/>
      <c r="B64" s="195"/>
      <c r="C64" s="479"/>
      <c r="D64" s="479"/>
      <c r="E64" s="479"/>
      <c r="F64" s="479"/>
      <c r="G64" s="479"/>
      <c r="H64" s="479"/>
      <c r="I64" s="479"/>
      <c r="J64" s="479"/>
      <c r="K64" s="479"/>
      <c r="L64" s="491" t="s">
        <v>125</v>
      </c>
      <c r="M64" s="857"/>
      <c r="N64" s="884"/>
    </row>
    <row r="65" spans="1:18" ht="15" customHeight="1">
      <c r="A65" s="545"/>
      <c r="B65" s="540" t="s">
        <v>664</v>
      </c>
      <c r="C65" s="481"/>
      <c r="D65" s="481"/>
      <c r="E65" s="481"/>
      <c r="F65" s="481"/>
      <c r="G65" s="481"/>
      <c r="H65" s="481"/>
      <c r="I65" s="481"/>
      <c r="J65" s="481"/>
      <c r="K65" s="481"/>
      <c r="L65" s="512" t="s">
        <v>125</v>
      </c>
      <c r="M65" s="878" t="s">
        <v>15</v>
      </c>
      <c r="N65" s="879"/>
      <c r="R65" s="640" t="s">
        <v>674</v>
      </c>
    </row>
    <row r="66" spans="1:14" ht="12.75">
      <c r="A66" s="542"/>
      <c r="B66" s="527" t="str">
        <f>'Calculation Page 4 &amp; 5'!D70</f>
        <v>From Rs.250001/-  to Rs. 500000/-  </v>
      </c>
      <c r="C66" s="520"/>
      <c r="D66" s="520"/>
      <c r="E66" s="520"/>
      <c r="F66" s="520"/>
      <c r="G66" s="633" t="s">
        <v>610</v>
      </c>
      <c r="H66" s="889" t="str">
        <f>IF(N61&lt;500001,R61,"  ")</f>
        <v>(Less: Rebate  Rs. 2000/-)</v>
      </c>
      <c r="I66" s="889"/>
      <c r="J66" s="889"/>
      <c r="K66" s="889"/>
      <c r="L66" s="497" t="s">
        <v>125</v>
      </c>
      <c r="M66" s="600"/>
      <c r="N66" s="603">
        <f>'Calculation Page 4 &amp; 5'!I70</f>
        <v>0</v>
      </c>
    </row>
    <row r="67" spans="1:14" ht="15" customHeight="1">
      <c r="A67" s="542"/>
      <c r="B67" s="526" t="str">
        <f>'Calculation Page 4 &amp; 5'!D71</f>
        <v>From Rs.500001/-  to Rs.1000000/-   </v>
      </c>
      <c r="C67" s="520"/>
      <c r="D67" s="520"/>
      <c r="E67" s="520"/>
      <c r="F67" s="520"/>
      <c r="G67" s="633" t="s">
        <v>611</v>
      </c>
      <c r="H67" s="520"/>
      <c r="I67" s="520"/>
      <c r="J67" s="520"/>
      <c r="K67" s="520"/>
      <c r="L67" s="497" t="s">
        <v>125</v>
      </c>
      <c r="M67" s="600"/>
      <c r="N67" s="603">
        <f>'Calculation Page 4 &amp; 5'!I71</f>
        <v>0</v>
      </c>
    </row>
    <row r="68" spans="1:14" ht="15" customHeight="1">
      <c r="A68" s="542"/>
      <c r="B68" s="526" t="str">
        <f>'Calculation Page 4 &amp; 5'!D72</f>
        <v>Above  Rs.1000000/- </v>
      </c>
      <c r="C68" s="520"/>
      <c r="D68" s="520"/>
      <c r="E68" s="520"/>
      <c r="F68" s="520"/>
      <c r="G68" s="633" t="s">
        <v>612</v>
      </c>
      <c r="H68" s="520"/>
      <c r="I68" s="520"/>
      <c r="J68" s="520"/>
      <c r="K68" s="520"/>
      <c r="L68" s="497" t="s">
        <v>125</v>
      </c>
      <c r="M68" s="600"/>
      <c r="N68" s="603">
        <f>'Calculation Page 4 &amp; 5'!I72</f>
        <v>0</v>
      </c>
    </row>
    <row r="69" spans="1:14" ht="15" customHeight="1">
      <c r="A69" s="542"/>
      <c r="B69" s="518" t="s">
        <v>682</v>
      </c>
      <c r="C69" s="539"/>
      <c r="F69" s="888" t="str">
        <f>IF(N61&lt;500001,R65,"  ")</f>
        <v>(includes Rebate of Rs 2000 as per Section 87A)</v>
      </c>
      <c r="G69" s="888"/>
      <c r="H69" s="888"/>
      <c r="I69" s="888"/>
      <c r="J69" s="888"/>
      <c r="K69" s="888"/>
      <c r="L69" s="497" t="s">
        <v>125</v>
      </c>
      <c r="M69" s="429"/>
      <c r="N69" s="431">
        <f>SUM(N66:N68)</f>
        <v>0</v>
      </c>
    </row>
    <row r="70" spans="1:14" ht="15" customHeight="1">
      <c r="A70" s="542"/>
      <c r="B70" s="174" t="s">
        <v>545</v>
      </c>
      <c r="C70" s="520"/>
      <c r="D70" s="520"/>
      <c r="E70" s="520"/>
      <c r="F70" s="520"/>
      <c r="G70" s="520"/>
      <c r="H70" s="520"/>
      <c r="I70" s="520"/>
      <c r="J70" s="520"/>
      <c r="K70" s="520"/>
      <c r="L70" s="497" t="s">
        <v>125</v>
      </c>
      <c r="M70" s="600"/>
      <c r="N70" s="603"/>
    </row>
    <row r="71" spans="1:18" ht="15" customHeight="1">
      <c r="A71" s="542"/>
      <c r="B71" s="641" t="s">
        <v>681</v>
      </c>
      <c r="C71" s="520"/>
      <c r="D71" s="520"/>
      <c r="E71" s="520"/>
      <c r="F71" s="520"/>
      <c r="G71" s="520"/>
      <c r="H71" s="520"/>
      <c r="I71" s="520"/>
      <c r="J71" s="520"/>
      <c r="K71" s="520"/>
      <c r="L71" s="497" t="s">
        <v>125</v>
      </c>
      <c r="M71" s="600"/>
      <c r="N71" s="603">
        <f>'Calculation Page 4 &amp; 5'!K74</f>
        <v>0</v>
      </c>
      <c r="R71" s="27">
        <f>SUM(N71+N69+N72)</f>
        <v>0</v>
      </c>
    </row>
    <row r="72" spans="1:14" ht="15" customHeight="1">
      <c r="A72" s="542"/>
      <c r="B72" s="641" t="s">
        <v>680</v>
      </c>
      <c r="C72" s="520"/>
      <c r="D72" s="520"/>
      <c r="E72" s="520"/>
      <c r="F72" s="520"/>
      <c r="G72" s="520"/>
      <c r="H72" s="520"/>
      <c r="I72" s="520"/>
      <c r="J72" s="520"/>
      <c r="K72" s="520"/>
      <c r="L72" s="497" t="s">
        <v>125</v>
      </c>
      <c r="M72" s="600"/>
      <c r="N72" s="603">
        <f>'Calculation Page 4 &amp; 5'!K75</f>
        <v>0</v>
      </c>
    </row>
    <row r="73" spans="1:18" ht="15" customHeight="1">
      <c r="A73" s="542"/>
      <c r="B73" s="174" t="s">
        <v>659</v>
      </c>
      <c r="C73" s="520"/>
      <c r="D73" s="520"/>
      <c r="E73" s="520"/>
      <c r="F73" s="520"/>
      <c r="G73" s="520"/>
      <c r="H73" s="902" t="str">
        <f>IF(R71=R73,"-   ","Rounded off to")</f>
        <v>-   </v>
      </c>
      <c r="I73" s="902"/>
      <c r="J73" s="902"/>
      <c r="K73" s="902"/>
      <c r="L73" s="497" t="s">
        <v>125</v>
      </c>
      <c r="M73" s="600"/>
      <c r="N73" s="603">
        <f>'Calculation Page 4 &amp; 5'!K76</f>
        <v>0</v>
      </c>
      <c r="R73" s="27">
        <f>N73</f>
        <v>0</v>
      </c>
    </row>
    <row r="74" spans="1:14" ht="15" customHeight="1">
      <c r="A74" s="547">
        <v>14</v>
      </c>
      <c r="B74" s="174" t="s">
        <v>660</v>
      </c>
      <c r="C74" s="520"/>
      <c r="D74" s="520"/>
      <c r="E74" s="520"/>
      <c r="F74" s="520"/>
      <c r="G74" s="520"/>
      <c r="H74" s="520"/>
      <c r="I74" s="520"/>
      <c r="J74" s="520"/>
      <c r="K74" s="520"/>
      <c r="L74" s="497" t="s">
        <v>125</v>
      </c>
      <c r="M74" s="600"/>
      <c r="N74" s="603">
        <f>'Calculation Page 4 &amp; 5'!K77</f>
        <v>0</v>
      </c>
    </row>
    <row r="75" spans="1:14" ht="15" customHeight="1">
      <c r="A75" s="547">
        <v>15</v>
      </c>
      <c r="B75" s="529" t="s">
        <v>661</v>
      </c>
      <c r="C75" s="520"/>
      <c r="D75" s="520"/>
      <c r="E75" s="520"/>
      <c r="F75" s="520"/>
      <c r="G75" s="520"/>
      <c r="H75" s="520"/>
      <c r="I75" s="520"/>
      <c r="J75" s="520"/>
      <c r="K75" s="520"/>
      <c r="L75" s="497" t="s">
        <v>125</v>
      </c>
      <c r="M75" s="600"/>
      <c r="N75" s="605" t="str">
        <f>'Calculation Page 4 &amp; 5'!M78</f>
        <v>Nil</v>
      </c>
    </row>
    <row r="76" spans="1:14" ht="15" customHeight="1">
      <c r="A76" s="530" t="s">
        <v>547</v>
      </c>
      <c r="B76" s="523"/>
      <c r="C76" s="513"/>
      <c r="D76" s="513"/>
      <c r="E76" s="513"/>
      <c r="F76" s="513"/>
      <c r="G76" s="513"/>
      <c r="H76" s="513"/>
      <c r="I76" s="513"/>
      <c r="J76" s="513"/>
      <c r="K76" s="513"/>
      <c r="L76" s="485"/>
      <c r="M76" s="311"/>
      <c r="N76" s="357"/>
    </row>
    <row r="77" spans="1:14" ht="15" customHeight="1">
      <c r="A77" s="531" t="s">
        <v>500</v>
      </c>
      <c r="B77" s="171" t="s">
        <v>551</v>
      </c>
      <c r="C77" s="479"/>
      <c r="D77" s="479"/>
      <c r="E77" s="479"/>
      <c r="F77" s="479"/>
      <c r="G77" s="479"/>
      <c r="H77" s="479"/>
      <c r="I77" s="479"/>
      <c r="J77" s="479"/>
      <c r="K77" s="479"/>
      <c r="L77" s="493"/>
      <c r="M77" s="28"/>
      <c r="N77" s="198"/>
    </row>
    <row r="78" spans="1:18" ht="15" customHeight="1">
      <c r="A78" s="531" t="s">
        <v>501</v>
      </c>
      <c r="B78" s="171" t="str">
        <f>CONCATENATE(R78,," Rs.",Q78,"    P.M.")</f>
        <v>Certified that I am occupying a rental house  paying monthly rent   Rs.Nil    P.M.</v>
      </c>
      <c r="C78" s="479"/>
      <c r="D78" s="479"/>
      <c r="E78" s="479"/>
      <c r="F78" s="479"/>
      <c r="G78" s="479"/>
      <c r="H78" s="479"/>
      <c r="I78" s="479"/>
      <c r="J78" s="479"/>
      <c r="K78" s="479"/>
      <c r="L78" s="493"/>
      <c r="M78" s="28"/>
      <c r="N78" s="198"/>
      <c r="Q78" s="27" t="str">
        <f>IF(F11=0,"Nil",F11)</f>
        <v>Nil</v>
      </c>
      <c r="R78" s="171" t="s">
        <v>553</v>
      </c>
    </row>
    <row r="79" spans="1:18" ht="15" customHeight="1">
      <c r="A79" s="531" t="s">
        <v>503</v>
      </c>
      <c r="B79" s="171" t="str">
        <f>CONCATENATE(R79,," Rs.",Q79,"   towards a PLI/L.I.C of policy are kept  alive.")</f>
        <v>Certified that I  pay a sum of  . Rs.Nil   towards a PLI/L.I.C of policy are kept  alive.</v>
      </c>
      <c r="C79" s="479"/>
      <c r="D79" s="479"/>
      <c r="E79" s="479"/>
      <c r="F79" s="479"/>
      <c r="G79" s="479"/>
      <c r="H79" s="479"/>
      <c r="I79" s="479"/>
      <c r="J79" s="479"/>
      <c r="K79" s="479"/>
      <c r="L79" s="493"/>
      <c r="M79" s="28"/>
      <c r="N79" s="198"/>
      <c r="Q79" s="27" t="str">
        <f>IF(N26=0,"Nil",N26)</f>
        <v>Nil</v>
      </c>
      <c r="R79" s="171" t="s">
        <v>554</v>
      </c>
    </row>
    <row r="80" spans="1:14" ht="15" customHeight="1">
      <c r="A80" s="531" t="s">
        <v>512</v>
      </c>
      <c r="B80" s="874" t="s">
        <v>552</v>
      </c>
      <c r="C80" s="875"/>
      <c r="D80" s="875"/>
      <c r="E80" s="875"/>
      <c r="F80" s="875"/>
      <c r="G80" s="875"/>
      <c r="H80" s="875"/>
      <c r="I80" s="875"/>
      <c r="J80" s="875"/>
      <c r="K80" s="875"/>
      <c r="L80" s="875"/>
      <c r="M80" s="875"/>
      <c r="N80" s="876"/>
    </row>
    <row r="81" spans="1:14" ht="15" customHeight="1">
      <c r="A81" s="531"/>
      <c r="B81" s="875"/>
      <c r="C81" s="875"/>
      <c r="D81" s="875"/>
      <c r="E81" s="875"/>
      <c r="F81" s="875"/>
      <c r="G81" s="875"/>
      <c r="H81" s="875"/>
      <c r="I81" s="875"/>
      <c r="J81" s="875"/>
      <c r="K81" s="875"/>
      <c r="L81" s="875"/>
      <c r="M81" s="875"/>
      <c r="N81" s="876"/>
    </row>
    <row r="82" spans="1:14" ht="15" customHeight="1">
      <c r="A82" s="531"/>
      <c r="B82" s="171"/>
      <c r="C82" s="479"/>
      <c r="D82" s="479"/>
      <c r="E82" s="479"/>
      <c r="F82" s="479"/>
      <c r="G82" s="479"/>
      <c r="H82" s="479"/>
      <c r="I82" s="479"/>
      <c r="J82" s="479"/>
      <c r="K82" s="479"/>
      <c r="L82" s="493"/>
      <c r="M82" s="28"/>
      <c r="N82" s="198"/>
    </row>
    <row r="83" spans="1:14" ht="15" customHeight="1">
      <c r="A83" s="531"/>
      <c r="B83" s="171"/>
      <c r="C83" s="479"/>
      <c r="D83" s="479"/>
      <c r="E83" s="479"/>
      <c r="F83" s="479"/>
      <c r="G83" s="479"/>
      <c r="H83" s="479"/>
      <c r="I83" s="479"/>
      <c r="J83" s="479"/>
      <c r="K83" s="479"/>
      <c r="L83" s="493"/>
      <c r="M83" s="28"/>
      <c r="N83" s="198"/>
    </row>
    <row r="84" spans="1:14" ht="15" customHeight="1">
      <c r="A84" s="531"/>
      <c r="B84" s="171"/>
      <c r="C84" s="479"/>
      <c r="D84" s="479"/>
      <c r="E84" s="479"/>
      <c r="F84" s="479"/>
      <c r="G84" s="479"/>
      <c r="H84" s="479"/>
      <c r="I84" s="479"/>
      <c r="J84" s="479"/>
      <c r="K84" s="479"/>
      <c r="L84" s="493"/>
      <c r="M84" s="28"/>
      <c r="N84" s="198"/>
    </row>
    <row r="85" spans="1:14" ht="15" customHeight="1">
      <c r="A85" s="531"/>
      <c r="B85" s="533"/>
      <c r="C85" s="534"/>
      <c r="D85" s="534"/>
      <c r="E85" s="534"/>
      <c r="F85" s="534"/>
      <c r="G85" s="479"/>
      <c r="H85" s="479"/>
      <c r="I85" s="479"/>
      <c r="J85" s="479"/>
      <c r="K85" s="534"/>
      <c r="L85" s="535"/>
      <c r="M85" s="606"/>
      <c r="N85" s="607"/>
    </row>
    <row r="86" spans="1:14" ht="15" customHeight="1">
      <c r="A86" s="531"/>
      <c r="B86" s="171" t="s">
        <v>549</v>
      </c>
      <c r="C86" s="479"/>
      <c r="D86" s="479"/>
      <c r="E86" s="479"/>
      <c r="F86" s="479"/>
      <c r="G86" s="479"/>
      <c r="H86" s="479"/>
      <c r="I86" s="479"/>
      <c r="J86" s="479"/>
      <c r="K86" s="171" t="s">
        <v>548</v>
      </c>
      <c r="L86" s="493"/>
      <c r="M86" s="28"/>
      <c r="N86" s="198"/>
    </row>
    <row r="87" spans="1:14" ht="15" customHeight="1">
      <c r="A87" s="531"/>
      <c r="B87" s="171" t="s">
        <v>550</v>
      </c>
      <c r="C87" s="536"/>
      <c r="D87" s="479"/>
      <c r="E87" s="479"/>
      <c r="F87" s="479"/>
      <c r="G87" s="479"/>
      <c r="H87" s="479"/>
      <c r="I87" s="479"/>
      <c r="J87" s="479"/>
      <c r="K87" s="171"/>
      <c r="L87" s="493"/>
      <c r="M87" s="28"/>
      <c r="N87" s="198"/>
    </row>
    <row r="88" spans="1:14" ht="15" customHeight="1">
      <c r="A88" s="531"/>
      <c r="B88" s="171" t="s">
        <v>265</v>
      </c>
      <c r="C88" s="536"/>
      <c r="D88" s="479"/>
      <c r="E88" s="479"/>
      <c r="F88" s="479"/>
      <c r="G88" s="479"/>
      <c r="H88" s="479"/>
      <c r="I88" s="479"/>
      <c r="J88" s="479"/>
      <c r="K88" s="171"/>
      <c r="L88" s="493"/>
      <c r="M88" s="28"/>
      <c r="N88" s="198"/>
    </row>
    <row r="89" spans="1:17" ht="15" customHeight="1">
      <c r="A89" s="532"/>
      <c r="B89" s="206"/>
      <c r="C89" s="481"/>
      <c r="D89" s="481"/>
      <c r="E89" s="481"/>
      <c r="F89" s="481"/>
      <c r="G89" s="481"/>
      <c r="H89" s="481"/>
      <c r="I89" s="481"/>
      <c r="J89" s="481"/>
      <c r="K89" s="481"/>
      <c r="L89" s="528"/>
      <c r="M89" s="365"/>
      <c r="N89" s="367" t="s">
        <v>12</v>
      </c>
      <c r="Q89" s="27" t="s">
        <v>637</v>
      </c>
    </row>
    <row r="90" ht="12.75">
      <c r="Q90" s="27" t="s">
        <v>638</v>
      </c>
    </row>
    <row r="91" ht="12.75">
      <c r="Q91" s="27" t="s">
        <v>639</v>
      </c>
    </row>
    <row r="92" ht="12.75">
      <c r="Q92" s="27" t="s">
        <v>640</v>
      </c>
    </row>
    <row r="93" ht="12.75">
      <c r="Q93" s="27" t="s">
        <v>641</v>
      </c>
    </row>
    <row r="96" ht="12.75">
      <c r="S96" s="27" t="s">
        <v>12</v>
      </c>
    </row>
  </sheetData>
  <sheetProtection password="CF8B" sheet="1"/>
  <mergeCells count="31">
    <mergeCell ref="C39:K39"/>
    <mergeCell ref="B9:K9"/>
    <mergeCell ref="B10:K10"/>
    <mergeCell ref="H73:K73"/>
    <mergeCell ref="K11:L11"/>
    <mergeCell ref="K12:L12"/>
    <mergeCell ref="K13:L13"/>
    <mergeCell ref="K14:L14"/>
    <mergeCell ref="A1:N1"/>
    <mergeCell ref="A2:N2"/>
    <mergeCell ref="B19:K19"/>
    <mergeCell ref="B7:L7"/>
    <mergeCell ref="B8:K8"/>
    <mergeCell ref="B16:K16"/>
    <mergeCell ref="C37:K38"/>
    <mergeCell ref="M63:N63"/>
    <mergeCell ref="M64:N64"/>
    <mergeCell ref="B44:L44"/>
    <mergeCell ref="F69:K69"/>
    <mergeCell ref="H66:K66"/>
    <mergeCell ref="C58:K59"/>
    <mergeCell ref="C40:K41"/>
    <mergeCell ref="C46:K47"/>
    <mergeCell ref="C57:K57"/>
    <mergeCell ref="B80:N81"/>
    <mergeCell ref="C48:K49"/>
    <mergeCell ref="C50:K51"/>
    <mergeCell ref="C52:K53"/>
    <mergeCell ref="C54:K55"/>
    <mergeCell ref="C56:K56"/>
    <mergeCell ref="M65:N65"/>
  </mergeCells>
  <printOptions/>
  <pageMargins left="0.75" right="0.43" top="0.52" bottom="0.69" header="0.5" footer="0.5"/>
  <pageSetup horizontalDpi="180" verticalDpi="180" orientation="portrait" paperSize="127" r:id="rId1"/>
  <rowBreaks count="1" manualBreakCount="1">
    <brk id="4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B1">
      <selection activeCell="D3" sqref="D3:F3"/>
    </sheetView>
  </sheetViews>
  <sheetFormatPr defaultColWidth="5.625" defaultRowHeight="12.75"/>
  <cols>
    <col min="1" max="1" width="5.00390625" style="2" customWidth="1"/>
    <col min="2" max="13" width="5.625" style="2" customWidth="1"/>
    <col min="14" max="14" width="14.125" style="2" customWidth="1"/>
    <col min="15" max="16384" width="5.625" style="2" customWidth="1"/>
  </cols>
  <sheetData>
    <row r="1" spans="1:14" ht="18">
      <c r="A1" s="931" t="s">
        <v>582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  <c r="N1" s="932"/>
    </row>
    <row r="2" spans="1:14" ht="12.75">
      <c r="A2" s="494" t="s">
        <v>583</v>
      </c>
      <c r="B2" s="961" t="s">
        <v>584</v>
      </c>
      <c r="C2" s="961"/>
      <c r="D2" s="961" t="s">
        <v>597</v>
      </c>
      <c r="E2" s="961"/>
      <c r="F2" s="961"/>
      <c r="G2" s="911" t="s">
        <v>587</v>
      </c>
      <c r="H2" s="912"/>
      <c r="I2" s="913"/>
      <c r="J2" s="911" t="s">
        <v>588</v>
      </c>
      <c r="K2" s="913"/>
      <c r="L2" s="911" t="s">
        <v>622</v>
      </c>
      <c r="M2" s="913"/>
      <c r="N2" s="572" t="s">
        <v>591</v>
      </c>
    </row>
    <row r="3" spans="1:14" ht="12.75">
      <c r="A3" s="495"/>
      <c r="B3" s="962" t="s">
        <v>585</v>
      </c>
      <c r="C3" s="962"/>
      <c r="D3" s="962" t="s">
        <v>586</v>
      </c>
      <c r="E3" s="962"/>
      <c r="F3" s="962"/>
      <c r="G3" s="915"/>
      <c r="H3" s="962"/>
      <c r="I3" s="914"/>
      <c r="J3" s="914" t="s">
        <v>589</v>
      </c>
      <c r="K3" s="915"/>
      <c r="L3" s="914" t="s">
        <v>475</v>
      </c>
      <c r="M3" s="915"/>
      <c r="N3" s="571" t="s">
        <v>590</v>
      </c>
    </row>
    <row r="4" spans="1:14" ht="12.75">
      <c r="A4" s="427"/>
      <c r="B4" s="960"/>
      <c r="C4" s="960"/>
      <c r="D4" s="568"/>
      <c r="E4" s="573"/>
      <c r="F4" s="569"/>
      <c r="G4" s="573"/>
      <c r="H4" s="573"/>
      <c r="I4" s="573"/>
      <c r="J4" s="568"/>
      <c r="K4" s="569"/>
      <c r="L4" s="573"/>
      <c r="M4" s="573"/>
      <c r="N4" s="570" t="s">
        <v>125</v>
      </c>
    </row>
    <row r="5" spans="1:14" ht="12.75">
      <c r="A5" s="611"/>
      <c r="B5" s="959"/>
      <c r="C5" s="959"/>
      <c r="D5" s="958"/>
      <c r="E5" s="958"/>
      <c r="F5" s="958"/>
      <c r="G5" s="958"/>
      <c r="H5" s="958"/>
      <c r="I5" s="958"/>
      <c r="J5" s="957"/>
      <c r="K5" s="957"/>
      <c r="L5" s="956"/>
      <c r="M5" s="956"/>
      <c r="N5" s="649"/>
    </row>
    <row r="6" spans="1:14" ht="12.75">
      <c r="A6" s="612"/>
      <c r="B6" s="948"/>
      <c r="C6" s="948"/>
      <c r="D6" s="949"/>
      <c r="E6" s="949"/>
      <c r="F6" s="949"/>
      <c r="G6" s="949"/>
      <c r="H6" s="949"/>
      <c r="I6" s="949"/>
      <c r="J6" s="950"/>
      <c r="K6" s="950"/>
      <c r="L6" s="951"/>
      <c r="M6" s="951"/>
      <c r="N6" s="613"/>
    </row>
    <row r="7" spans="1:14" ht="12.75">
      <c r="A7" s="612"/>
      <c r="B7" s="948"/>
      <c r="C7" s="948"/>
      <c r="D7" s="949"/>
      <c r="E7" s="949"/>
      <c r="F7" s="949"/>
      <c r="G7" s="949"/>
      <c r="H7" s="949"/>
      <c r="I7" s="949"/>
      <c r="J7" s="950"/>
      <c r="K7" s="950"/>
      <c r="L7" s="951"/>
      <c r="M7" s="951"/>
      <c r="N7" s="613"/>
    </row>
    <row r="8" spans="1:14" ht="12.75">
      <c r="A8" s="612"/>
      <c r="B8" s="948"/>
      <c r="C8" s="948"/>
      <c r="D8" s="949"/>
      <c r="E8" s="949"/>
      <c r="F8" s="949"/>
      <c r="G8" s="949"/>
      <c r="H8" s="949"/>
      <c r="I8" s="949"/>
      <c r="J8" s="950"/>
      <c r="K8" s="950"/>
      <c r="L8" s="951"/>
      <c r="M8" s="951"/>
      <c r="N8" s="613"/>
    </row>
    <row r="9" spans="1:14" ht="12.75">
      <c r="A9" s="612"/>
      <c r="B9" s="948"/>
      <c r="C9" s="948"/>
      <c r="D9" s="949"/>
      <c r="E9" s="949"/>
      <c r="F9" s="949"/>
      <c r="G9" s="949"/>
      <c r="H9" s="949"/>
      <c r="I9" s="949"/>
      <c r="J9" s="950"/>
      <c r="K9" s="950"/>
      <c r="L9" s="951"/>
      <c r="M9" s="951"/>
      <c r="N9" s="613"/>
    </row>
    <row r="10" spans="1:17" ht="12.75">
      <c r="A10" s="612"/>
      <c r="B10" s="948"/>
      <c r="C10" s="948"/>
      <c r="D10" s="949"/>
      <c r="E10" s="949"/>
      <c r="F10" s="949"/>
      <c r="G10" s="949"/>
      <c r="H10" s="949"/>
      <c r="I10" s="949"/>
      <c r="J10" s="950"/>
      <c r="K10" s="950"/>
      <c r="L10" s="951"/>
      <c r="M10" s="951"/>
      <c r="N10" s="613"/>
      <c r="Q10" s="650" t="s">
        <v>12</v>
      </c>
    </row>
    <row r="11" spans="1:14" ht="12.75">
      <c r="A11" s="612"/>
      <c r="B11" s="948"/>
      <c r="C11" s="948"/>
      <c r="D11" s="949"/>
      <c r="E11" s="949"/>
      <c r="F11" s="949"/>
      <c r="G11" s="949"/>
      <c r="H11" s="949"/>
      <c r="I11" s="949"/>
      <c r="J11" s="950"/>
      <c r="K11" s="950"/>
      <c r="L11" s="951"/>
      <c r="M11" s="951"/>
      <c r="N11" s="613"/>
    </row>
    <row r="12" spans="1:14" ht="12.75">
      <c r="A12" s="612"/>
      <c r="B12" s="948"/>
      <c r="C12" s="948"/>
      <c r="D12" s="949"/>
      <c r="E12" s="949"/>
      <c r="F12" s="949"/>
      <c r="G12" s="949"/>
      <c r="H12" s="949"/>
      <c r="I12" s="949"/>
      <c r="J12" s="950"/>
      <c r="K12" s="950"/>
      <c r="L12" s="951"/>
      <c r="M12" s="951"/>
      <c r="N12" s="613"/>
    </row>
    <row r="13" spans="1:14" ht="12.75">
      <c r="A13" s="612"/>
      <c r="B13" s="948"/>
      <c r="C13" s="948"/>
      <c r="D13" s="949"/>
      <c r="E13" s="949"/>
      <c r="F13" s="949"/>
      <c r="G13" s="949"/>
      <c r="H13" s="949"/>
      <c r="I13" s="949"/>
      <c r="J13" s="950"/>
      <c r="K13" s="950"/>
      <c r="L13" s="951"/>
      <c r="M13" s="951"/>
      <c r="N13" s="613"/>
    </row>
    <row r="14" spans="1:14" ht="12.75">
      <c r="A14" s="614"/>
      <c r="B14" s="952"/>
      <c r="C14" s="952"/>
      <c r="D14" s="953"/>
      <c r="E14" s="953"/>
      <c r="F14" s="953"/>
      <c r="G14" s="953"/>
      <c r="H14" s="953"/>
      <c r="I14" s="953"/>
      <c r="J14" s="954"/>
      <c r="K14" s="954"/>
      <c r="L14" s="955"/>
      <c r="M14" s="955"/>
      <c r="N14" s="615"/>
    </row>
    <row r="15" spans="1:14" ht="12.75">
      <c r="A15" s="496"/>
      <c r="B15" s="928" t="s">
        <v>541</v>
      </c>
      <c r="C15" s="928"/>
      <c r="D15" s="928"/>
      <c r="E15" s="928"/>
      <c r="F15" s="928"/>
      <c r="G15" s="928"/>
      <c r="H15" s="928"/>
      <c r="I15" s="928"/>
      <c r="J15" s="928"/>
      <c r="K15" s="928"/>
      <c r="L15" s="928"/>
      <c r="M15" s="928"/>
      <c r="N15" s="586">
        <f>SUM(N5:N14)</f>
        <v>0</v>
      </c>
    </row>
    <row r="17" spans="1:14" ht="18">
      <c r="A17" s="931" t="s">
        <v>592</v>
      </c>
      <c r="B17" s="932"/>
      <c r="C17" s="932"/>
      <c r="D17" s="932"/>
      <c r="E17" s="932"/>
      <c r="F17" s="932"/>
      <c r="G17" s="932"/>
      <c r="H17" s="932"/>
      <c r="I17" s="932"/>
      <c r="J17" s="932"/>
      <c r="K17" s="932"/>
      <c r="L17" s="932"/>
      <c r="M17" s="932"/>
      <c r="N17" s="933"/>
    </row>
    <row r="18" spans="1:14" ht="12.75">
      <c r="A18" s="494" t="s">
        <v>583</v>
      </c>
      <c r="B18" s="912" t="s">
        <v>593</v>
      </c>
      <c r="C18" s="912"/>
      <c r="D18" s="912"/>
      <c r="E18" s="913"/>
      <c r="F18" s="911" t="s">
        <v>594</v>
      </c>
      <c r="G18" s="912"/>
      <c r="H18" s="913"/>
      <c r="I18" s="911" t="s">
        <v>595</v>
      </c>
      <c r="J18" s="912"/>
      <c r="K18" s="912"/>
      <c r="L18" s="912"/>
      <c r="M18" s="913"/>
      <c r="N18" s="572" t="s">
        <v>63</v>
      </c>
    </row>
    <row r="19" spans="1:14" ht="12.75">
      <c r="A19" s="427"/>
      <c r="B19" s="369"/>
      <c r="C19" s="369"/>
      <c r="D19" s="369"/>
      <c r="E19" s="369"/>
      <c r="F19" s="368"/>
      <c r="G19" s="369"/>
      <c r="H19" s="370"/>
      <c r="I19" s="368"/>
      <c r="J19" s="369"/>
      <c r="K19" s="369"/>
      <c r="L19" s="369"/>
      <c r="M19" s="370"/>
      <c r="N19" s="427" t="s">
        <v>125</v>
      </c>
    </row>
    <row r="20" spans="1:14" ht="12.75">
      <c r="A20" s="611"/>
      <c r="B20" s="941"/>
      <c r="C20" s="941"/>
      <c r="D20" s="941"/>
      <c r="E20" s="941"/>
      <c r="F20" s="923"/>
      <c r="G20" s="924"/>
      <c r="H20" s="946"/>
      <c r="I20" s="920"/>
      <c r="J20" s="921"/>
      <c r="K20" s="921"/>
      <c r="L20" s="921"/>
      <c r="M20" s="922"/>
      <c r="N20" s="616"/>
    </row>
    <row r="21" spans="1:14" ht="12.75">
      <c r="A21" s="612"/>
      <c r="B21" s="935"/>
      <c r="C21" s="935"/>
      <c r="D21" s="935"/>
      <c r="E21" s="935"/>
      <c r="F21" s="925"/>
      <c r="G21" s="926"/>
      <c r="H21" s="944"/>
      <c r="I21" s="905"/>
      <c r="J21" s="906"/>
      <c r="K21" s="906"/>
      <c r="L21" s="906"/>
      <c r="M21" s="907"/>
      <c r="N21" s="617"/>
    </row>
    <row r="22" spans="1:14" ht="12.75">
      <c r="A22" s="612"/>
      <c r="B22" s="935"/>
      <c r="C22" s="935"/>
      <c r="D22" s="935"/>
      <c r="E22" s="935"/>
      <c r="F22" s="925"/>
      <c r="G22" s="926"/>
      <c r="H22" s="944"/>
      <c r="I22" s="905"/>
      <c r="J22" s="906"/>
      <c r="K22" s="906"/>
      <c r="L22" s="906"/>
      <c r="M22" s="907"/>
      <c r="N22" s="617"/>
    </row>
    <row r="23" spans="1:14" ht="12.75">
      <c r="A23" s="612"/>
      <c r="B23" s="935"/>
      <c r="C23" s="935"/>
      <c r="D23" s="935"/>
      <c r="E23" s="935"/>
      <c r="F23" s="925"/>
      <c r="G23" s="926"/>
      <c r="H23" s="944"/>
      <c r="I23" s="905"/>
      <c r="J23" s="906"/>
      <c r="K23" s="906"/>
      <c r="L23" s="906"/>
      <c r="M23" s="907"/>
      <c r="N23" s="617"/>
    </row>
    <row r="24" spans="1:14" ht="12.75">
      <c r="A24" s="612"/>
      <c r="B24" s="935"/>
      <c r="C24" s="935"/>
      <c r="D24" s="935"/>
      <c r="E24" s="935"/>
      <c r="F24" s="925"/>
      <c r="G24" s="926"/>
      <c r="H24" s="944"/>
      <c r="I24" s="905"/>
      <c r="J24" s="906"/>
      <c r="K24" s="906"/>
      <c r="L24" s="906"/>
      <c r="M24" s="907"/>
      <c r="N24" s="617"/>
    </row>
    <row r="25" spans="1:14" ht="12.75">
      <c r="A25" s="614"/>
      <c r="B25" s="938"/>
      <c r="C25" s="938"/>
      <c r="D25" s="938"/>
      <c r="E25" s="938"/>
      <c r="F25" s="929"/>
      <c r="G25" s="930"/>
      <c r="H25" s="945"/>
      <c r="I25" s="916" t="s">
        <v>12</v>
      </c>
      <c r="J25" s="917"/>
      <c r="K25" s="917"/>
      <c r="L25" s="917"/>
      <c r="M25" s="918"/>
      <c r="N25" s="618"/>
    </row>
    <row r="26" spans="1:14" ht="12.75">
      <c r="A26" s="483"/>
      <c r="B26" s="928" t="s">
        <v>541</v>
      </c>
      <c r="C26" s="928"/>
      <c r="D26" s="928"/>
      <c r="E26" s="934"/>
      <c r="F26" s="908"/>
      <c r="G26" s="909"/>
      <c r="H26" s="910"/>
      <c r="I26" s="919"/>
      <c r="J26" s="919"/>
      <c r="K26" s="919"/>
      <c r="L26" s="919"/>
      <c r="M26" s="919"/>
      <c r="N26" s="483">
        <f>SUM(N20:N25)</f>
        <v>0</v>
      </c>
    </row>
    <row r="27" spans="1:5" ht="12.75">
      <c r="A27" s="368"/>
      <c r="B27" s="947"/>
      <c r="C27" s="947"/>
      <c r="D27" s="947"/>
      <c r="E27" s="947"/>
    </row>
    <row r="28" spans="1:14" ht="18">
      <c r="A28" s="931" t="s">
        <v>621</v>
      </c>
      <c r="B28" s="932"/>
      <c r="C28" s="932"/>
      <c r="D28" s="932"/>
      <c r="E28" s="932"/>
      <c r="F28" s="932"/>
      <c r="G28" s="932"/>
      <c r="H28" s="932"/>
      <c r="I28" s="932"/>
      <c r="J28" s="932"/>
      <c r="K28" s="932"/>
      <c r="L28" s="932"/>
      <c r="M28" s="932"/>
      <c r="N28" s="933"/>
    </row>
    <row r="29" spans="1:14" ht="12.75">
      <c r="A29" s="494" t="s">
        <v>583</v>
      </c>
      <c r="B29" s="912" t="s">
        <v>602</v>
      </c>
      <c r="C29" s="912"/>
      <c r="D29" s="912"/>
      <c r="E29" s="913"/>
      <c r="F29" s="911" t="s">
        <v>601</v>
      </c>
      <c r="G29" s="912"/>
      <c r="H29" s="913"/>
      <c r="I29" s="911" t="s">
        <v>63</v>
      </c>
      <c r="J29" s="912"/>
      <c r="K29" s="912"/>
      <c r="L29" s="912"/>
      <c r="M29" s="913"/>
      <c r="N29" s="572" t="s">
        <v>63</v>
      </c>
    </row>
    <row r="30" spans="1:14" ht="12.75">
      <c r="A30" s="427"/>
      <c r="B30" s="909" t="s">
        <v>603</v>
      </c>
      <c r="C30" s="909"/>
      <c r="D30" s="909"/>
      <c r="E30" s="910"/>
      <c r="F30" s="368"/>
      <c r="G30" s="369"/>
      <c r="H30" s="370"/>
      <c r="I30" s="368"/>
      <c r="J30" s="369"/>
      <c r="K30" s="369"/>
      <c r="L30" s="369"/>
      <c r="M30" s="370"/>
      <c r="N30" s="427" t="s">
        <v>125</v>
      </c>
    </row>
    <row r="31" spans="1:14" ht="12.75">
      <c r="A31" s="582"/>
      <c r="B31" s="921"/>
      <c r="C31" s="921"/>
      <c r="D31" s="921"/>
      <c r="E31" s="921"/>
      <c r="F31" s="923"/>
      <c r="G31" s="924"/>
      <c r="H31" s="946"/>
      <c r="I31" s="923"/>
      <c r="J31" s="924"/>
      <c r="K31" s="924"/>
      <c r="L31" s="924"/>
      <c r="M31" s="946"/>
      <c r="N31" s="574"/>
    </row>
    <row r="32" spans="1:14" ht="12.75">
      <c r="A32" s="580"/>
      <c r="B32" s="906"/>
      <c r="C32" s="906"/>
      <c r="D32" s="906"/>
      <c r="E32" s="906"/>
      <c r="F32" s="925"/>
      <c r="G32" s="926"/>
      <c r="H32" s="944"/>
      <c r="I32" s="925"/>
      <c r="J32" s="926"/>
      <c r="K32" s="926"/>
      <c r="L32" s="926"/>
      <c r="M32" s="944"/>
      <c r="N32" s="575"/>
    </row>
    <row r="33" spans="1:14" ht="12.75">
      <c r="A33" s="580"/>
      <c r="B33" s="906"/>
      <c r="C33" s="906"/>
      <c r="D33" s="906"/>
      <c r="E33" s="906"/>
      <c r="F33" s="925"/>
      <c r="G33" s="926"/>
      <c r="H33" s="944"/>
      <c r="I33" s="925"/>
      <c r="J33" s="926"/>
      <c r="K33" s="926"/>
      <c r="L33" s="926"/>
      <c r="M33" s="944"/>
      <c r="N33" s="575"/>
    </row>
    <row r="34" spans="1:14" ht="12.75">
      <c r="A34" s="581"/>
      <c r="B34" s="917"/>
      <c r="C34" s="917"/>
      <c r="D34" s="917"/>
      <c r="E34" s="917"/>
      <c r="F34" s="925"/>
      <c r="G34" s="926"/>
      <c r="H34" s="944"/>
      <c r="I34" s="929"/>
      <c r="J34" s="930"/>
      <c r="K34" s="930"/>
      <c r="L34" s="930"/>
      <c r="M34" s="945"/>
      <c r="N34" s="576"/>
    </row>
    <row r="35" spans="1:14" ht="12.75">
      <c r="A35" s="483"/>
      <c r="B35" s="928" t="s">
        <v>541</v>
      </c>
      <c r="C35" s="928"/>
      <c r="D35" s="928"/>
      <c r="E35" s="934"/>
      <c r="F35" s="927"/>
      <c r="G35" s="928"/>
      <c r="H35" s="934"/>
      <c r="I35" s="919"/>
      <c r="J35" s="919"/>
      <c r="K35" s="919"/>
      <c r="L35" s="919"/>
      <c r="M35" s="919"/>
      <c r="N35" s="483">
        <f>SUM(N31:N34)</f>
        <v>0</v>
      </c>
    </row>
    <row r="36" spans="1:14" ht="12.75">
      <c r="A36" s="368"/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</row>
    <row r="37" spans="1:14" ht="18">
      <c r="A37" s="931" t="s">
        <v>662</v>
      </c>
      <c r="B37" s="932"/>
      <c r="C37" s="932"/>
      <c r="D37" s="932"/>
      <c r="E37" s="932"/>
      <c r="F37" s="932"/>
      <c r="G37" s="932"/>
      <c r="H37" s="932"/>
      <c r="I37" s="932"/>
      <c r="J37" s="932"/>
      <c r="K37" s="932"/>
      <c r="L37" s="932"/>
      <c r="M37" s="932"/>
      <c r="N37" s="933"/>
    </row>
    <row r="38" spans="1:14" ht="12.75">
      <c r="A38" s="494" t="s">
        <v>583</v>
      </c>
      <c r="B38" s="912" t="s">
        <v>596</v>
      </c>
      <c r="C38" s="912"/>
      <c r="D38" s="912"/>
      <c r="E38" s="913"/>
      <c r="F38" s="911" t="s">
        <v>597</v>
      </c>
      <c r="G38" s="912"/>
      <c r="H38" s="913"/>
      <c r="I38" s="911" t="s">
        <v>599</v>
      </c>
      <c r="J38" s="912"/>
      <c r="K38" s="913"/>
      <c r="L38" s="911" t="s">
        <v>600</v>
      </c>
      <c r="M38" s="913"/>
      <c r="N38" s="572" t="s">
        <v>63</v>
      </c>
    </row>
    <row r="39" spans="1:14" ht="12.75">
      <c r="A39" s="427"/>
      <c r="B39" s="369"/>
      <c r="C39" s="369"/>
      <c r="D39" s="369"/>
      <c r="E39" s="369"/>
      <c r="F39" s="908" t="s">
        <v>598</v>
      </c>
      <c r="G39" s="909"/>
      <c r="H39" s="910"/>
      <c r="I39" s="368"/>
      <c r="J39" s="369"/>
      <c r="K39" s="370"/>
      <c r="L39" s="369"/>
      <c r="M39" s="370"/>
      <c r="N39" s="427" t="s">
        <v>125</v>
      </c>
    </row>
    <row r="40" spans="1:14" ht="12.75">
      <c r="A40" s="611"/>
      <c r="B40" s="941"/>
      <c r="C40" s="941"/>
      <c r="D40" s="941"/>
      <c r="E40" s="941"/>
      <c r="F40" s="942"/>
      <c r="G40" s="941"/>
      <c r="H40" s="943"/>
      <c r="I40" s="920"/>
      <c r="J40" s="921"/>
      <c r="K40" s="922"/>
      <c r="L40" s="923"/>
      <c r="M40" s="924"/>
      <c r="N40" s="587"/>
    </row>
    <row r="41" spans="1:14" ht="12.75">
      <c r="A41" s="612"/>
      <c r="B41" s="935"/>
      <c r="C41" s="935"/>
      <c r="D41" s="935"/>
      <c r="E41" s="935"/>
      <c r="F41" s="936"/>
      <c r="G41" s="935"/>
      <c r="H41" s="937"/>
      <c r="I41" s="905"/>
      <c r="J41" s="906"/>
      <c r="K41" s="907"/>
      <c r="L41" s="925"/>
      <c r="M41" s="926"/>
      <c r="N41" s="588"/>
    </row>
    <row r="42" spans="1:14" ht="12.75">
      <c r="A42" s="612"/>
      <c r="B42" s="935"/>
      <c r="C42" s="935"/>
      <c r="D42" s="935"/>
      <c r="E42" s="935"/>
      <c r="F42" s="936"/>
      <c r="G42" s="935"/>
      <c r="H42" s="937"/>
      <c r="I42" s="905"/>
      <c r="J42" s="906"/>
      <c r="K42" s="907"/>
      <c r="L42" s="925"/>
      <c r="M42" s="926"/>
      <c r="N42" s="588"/>
    </row>
    <row r="43" spans="1:14" ht="12.75">
      <c r="A43" s="612"/>
      <c r="B43" s="935"/>
      <c r="C43" s="935"/>
      <c r="D43" s="935"/>
      <c r="E43" s="935"/>
      <c r="F43" s="936"/>
      <c r="G43" s="935"/>
      <c r="H43" s="937"/>
      <c r="I43" s="905"/>
      <c r="J43" s="906"/>
      <c r="K43" s="907"/>
      <c r="L43" s="925"/>
      <c r="M43" s="926"/>
      <c r="N43" s="588"/>
    </row>
    <row r="44" spans="1:14" ht="12.75">
      <c r="A44" s="612"/>
      <c r="B44" s="935"/>
      <c r="C44" s="935"/>
      <c r="D44" s="935"/>
      <c r="E44" s="935"/>
      <c r="F44" s="936"/>
      <c r="G44" s="935"/>
      <c r="H44" s="937"/>
      <c r="I44" s="905"/>
      <c r="J44" s="906"/>
      <c r="K44" s="907"/>
      <c r="L44" s="925"/>
      <c r="M44" s="926"/>
      <c r="N44" s="588"/>
    </row>
    <row r="45" spans="1:14" ht="12.75">
      <c r="A45" s="614"/>
      <c r="B45" s="938"/>
      <c r="C45" s="938"/>
      <c r="D45" s="938"/>
      <c r="E45" s="938"/>
      <c r="F45" s="939"/>
      <c r="G45" s="938"/>
      <c r="H45" s="940"/>
      <c r="I45" s="916"/>
      <c r="J45" s="917"/>
      <c r="K45" s="918"/>
      <c r="L45" s="929"/>
      <c r="M45" s="930"/>
      <c r="N45" s="589"/>
    </row>
    <row r="46" spans="1:14" ht="12.75">
      <c r="A46" s="483"/>
      <c r="B46" s="928" t="s">
        <v>541</v>
      </c>
      <c r="C46" s="928"/>
      <c r="D46" s="928"/>
      <c r="E46" s="934"/>
      <c r="F46" s="908"/>
      <c r="G46" s="909"/>
      <c r="H46" s="910"/>
      <c r="I46" s="927"/>
      <c r="J46" s="928"/>
      <c r="K46" s="934"/>
      <c r="L46" s="927"/>
      <c r="M46" s="928"/>
      <c r="N46" s="483">
        <f>SUM(N40:N45)</f>
        <v>0</v>
      </c>
    </row>
    <row r="48" spans="1:14" ht="12.75">
      <c r="A48" s="499"/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1"/>
    </row>
    <row r="49" spans="1:14" ht="12.75">
      <c r="A49" s="502"/>
      <c r="B49" s="503"/>
      <c r="C49" s="503"/>
      <c r="D49" s="503"/>
      <c r="E49" s="503"/>
      <c r="F49" s="503"/>
      <c r="G49" s="503"/>
      <c r="H49" s="503"/>
      <c r="I49" s="503"/>
      <c r="J49" s="503"/>
      <c r="K49" s="503"/>
      <c r="L49" s="503"/>
      <c r="M49" s="503"/>
      <c r="N49" s="474"/>
    </row>
    <row r="50" spans="1:14" ht="12.75">
      <c r="A50" s="502"/>
      <c r="B50" s="503"/>
      <c r="C50" s="503"/>
      <c r="D50" s="503"/>
      <c r="E50" s="503"/>
      <c r="F50" s="503"/>
      <c r="G50" s="503"/>
      <c r="H50" s="503"/>
      <c r="I50" s="503"/>
      <c r="J50" s="503"/>
      <c r="K50" s="503"/>
      <c r="L50" s="503"/>
      <c r="M50" s="503" t="s">
        <v>192</v>
      </c>
      <c r="N50" s="474"/>
    </row>
    <row r="51" spans="1:14" ht="12.75">
      <c r="A51" s="368"/>
      <c r="B51" s="369"/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70"/>
    </row>
  </sheetData>
  <sheetProtection password="CF8B" sheet="1"/>
  <mergeCells count="147">
    <mergeCell ref="A1:N1"/>
    <mergeCell ref="B4:C4"/>
    <mergeCell ref="B2:C2"/>
    <mergeCell ref="B3:C3"/>
    <mergeCell ref="D2:F2"/>
    <mergeCell ref="D3:F3"/>
    <mergeCell ref="G3:I3"/>
    <mergeCell ref="L2:M2"/>
    <mergeCell ref="L3:M3"/>
    <mergeCell ref="D15:F15"/>
    <mergeCell ref="B9:C9"/>
    <mergeCell ref="B10:C10"/>
    <mergeCell ref="B12:C12"/>
    <mergeCell ref="B13:C13"/>
    <mergeCell ref="B5:C5"/>
    <mergeCell ref="B6:C6"/>
    <mergeCell ref="B7:C7"/>
    <mergeCell ref="B8:C8"/>
    <mergeCell ref="G14:I14"/>
    <mergeCell ref="B15:C15"/>
    <mergeCell ref="D5:F5"/>
    <mergeCell ref="D6:F6"/>
    <mergeCell ref="D7:F7"/>
    <mergeCell ref="D8:F8"/>
    <mergeCell ref="D9:F9"/>
    <mergeCell ref="D10:F10"/>
    <mergeCell ref="D12:F12"/>
    <mergeCell ref="D13:F13"/>
    <mergeCell ref="G9:I9"/>
    <mergeCell ref="G10:I10"/>
    <mergeCell ref="G12:I12"/>
    <mergeCell ref="G13:I13"/>
    <mergeCell ref="G5:I5"/>
    <mergeCell ref="G6:I6"/>
    <mergeCell ref="G7:I7"/>
    <mergeCell ref="G8:I8"/>
    <mergeCell ref="G15:I15"/>
    <mergeCell ref="J5:K5"/>
    <mergeCell ref="J6:K6"/>
    <mergeCell ref="J7:K7"/>
    <mergeCell ref="J8:K8"/>
    <mergeCell ref="J9:K9"/>
    <mergeCell ref="J10:K10"/>
    <mergeCell ref="J12:K12"/>
    <mergeCell ref="J13:K13"/>
    <mergeCell ref="J15:K15"/>
    <mergeCell ref="J14:K14"/>
    <mergeCell ref="L14:M14"/>
    <mergeCell ref="L5:M5"/>
    <mergeCell ref="L6:M6"/>
    <mergeCell ref="L7:M7"/>
    <mergeCell ref="L8:M8"/>
    <mergeCell ref="L9:M9"/>
    <mergeCell ref="L10:M10"/>
    <mergeCell ref="L12:M12"/>
    <mergeCell ref="L13:M13"/>
    <mergeCell ref="A17:N17"/>
    <mergeCell ref="I21:M21"/>
    <mergeCell ref="L15:M15"/>
    <mergeCell ref="B11:C11"/>
    <mergeCell ref="D11:F11"/>
    <mergeCell ref="G11:I11"/>
    <mergeCell ref="J11:K11"/>
    <mergeCell ref="L11:M11"/>
    <mergeCell ref="B14:C14"/>
    <mergeCell ref="D14:F14"/>
    <mergeCell ref="B22:E22"/>
    <mergeCell ref="B23:E23"/>
    <mergeCell ref="B24:E24"/>
    <mergeCell ref="B25:E25"/>
    <mergeCell ref="B18:E18"/>
    <mergeCell ref="B20:E20"/>
    <mergeCell ref="B21:E21"/>
    <mergeCell ref="I22:M22"/>
    <mergeCell ref="B26:E26"/>
    <mergeCell ref="B27:E27"/>
    <mergeCell ref="F18:H18"/>
    <mergeCell ref="F20:H20"/>
    <mergeCell ref="F21:H21"/>
    <mergeCell ref="F22:H22"/>
    <mergeCell ref="F23:H23"/>
    <mergeCell ref="F24:H24"/>
    <mergeCell ref="F25:H25"/>
    <mergeCell ref="B31:E31"/>
    <mergeCell ref="F31:H31"/>
    <mergeCell ref="I31:M31"/>
    <mergeCell ref="B32:E32"/>
    <mergeCell ref="F32:H32"/>
    <mergeCell ref="I32:M32"/>
    <mergeCell ref="B34:E34"/>
    <mergeCell ref="F34:H34"/>
    <mergeCell ref="I34:M34"/>
    <mergeCell ref="B33:E33"/>
    <mergeCell ref="F33:H33"/>
    <mergeCell ref="I33:M33"/>
    <mergeCell ref="I35:M35"/>
    <mergeCell ref="A37:N37"/>
    <mergeCell ref="B38:E38"/>
    <mergeCell ref="F38:H38"/>
    <mergeCell ref="I38:K38"/>
    <mergeCell ref="F35:H35"/>
    <mergeCell ref="F43:H43"/>
    <mergeCell ref="B40:E40"/>
    <mergeCell ref="F40:H40"/>
    <mergeCell ref="B41:E41"/>
    <mergeCell ref="F41:H41"/>
    <mergeCell ref="B35:E35"/>
    <mergeCell ref="B45:E45"/>
    <mergeCell ref="F45:H45"/>
    <mergeCell ref="I46:K46"/>
    <mergeCell ref="F39:H39"/>
    <mergeCell ref="I40:K40"/>
    <mergeCell ref="I41:K41"/>
    <mergeCell ref="I42:K42"/>
    <mergeCell ref="B42:E42"/>
    <mergeCell ref="F42:H42"/>
    <mergeCell ref="B43:E43"/>
    <mergeCell ref="A28:N28"/>
    <mergeCell ref="B29:E29"/>
    <mergeCell ref="F29:H29"/>
    <mergeCell ref="I29:M29"/>
    <mergeCell ref="B46:E46"/>
    <mergeCell ref="I43:K43"/>
    <mergeCell ref="I44:K44"/>
    <mergeCell ref="I45:K45"/>
    <mergeCell ref="B44:E44"/>
    <mergeCell ref="F44:H44"/>
    <mergeCell ref="B30:E30"/>
    <mergeCell ref="F46:H46"/>
    <mergeCell ref="L38:M38"/>
    <mergeCell ref="L40:M40"/>
    <mergeCell ref="L41:M41"/>
    <mergeCell ref="L42:M42"/>
    <mergeCell ref="L46:M46"/>
    <mergeCell ref="L43:M43"/>
    <mergeCell ref="L44:M44"/>
    <mergeCell ref="L45:M45"/>
    <mergeCell ref="I23:M23"/>
    <mergeCell ref="F26:H26"/>
    <mergeCell ref="G2:I2"/>
    <mergeCell ref="J2:K2"/>
    <mergeCell ref="J3:K3"/>
    <mergeCell ref="I24:M24"/>
    <mergeCell ref="I25:M25"/>
    <mergeCell ref="I26:M26"/>
    <mergeCell ref="I18:M18"/>
    <mergeCell ref="I20:M20"/>
  </mergeCells>
  <dataValidations count="1">
    <dataValidation type="whole" operator="greaterThan" allowBlank="1" showInputMessage="1" showErrorMessage="1" sqref="N5:N14 N20:N25 N40:N45 N31:N34">
      <formula1>0</formula1>
    </dataValidation>
  </dataValidations>
  <printOptions/>
  <pageMargins left="0.75" right="0.7" top="0.37" bottom="0.64" header="0.37" footer="0.5"/>
  <pageSetup horizontalDpi="180" verticalDpi="180" orientation="portrait" paperSize="12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DK1370"/>
  <sheetViews>
    <sheetView showGridLines="0" showZeros="0" showOutlineSymbols="0" view="pageBreakPreview" zoomScaleNormal="75" zoomScaleSheetLayoutView="100" zoomScalePageLayoutView="0" workbookViewId="0" topLeftCell="A53">
      <selection activeCell="M61" sqref="M61"/>
    </sheetView>
  </sheetViews>
  <sheetFormatPr defaultColWidth="5.375" defaultRowHeight="12.75" zeroHeight="1"/>
  <cols>
    <col min="1" max="1" width="3.75390625" style="2" customWidth="1"/>
    <col min="2" max="2" width="2.25390625" style="2" customWidth="1"/>
    <col min="3" max="3" width="0.875" style="2" customWidth="1"/>
    <col min="4" max="4" width="15.375" style="2" customWidth="1"/>
    <col min="5" max="5" width="10.875" style="2" customWidth="1"/>
    <col min="6" max="6" width="13.50390625" style="2" customWidth="1"/>
    <col min="7" max="7" width="10.625" style="2" customWidth="1"/>
    <col min="8" max="8" width="4.25390625" style="2" customWidth="1"/>
    <col min="9" max="9" width="13.00390625" style="2" customWidth="1"/>
    <col min="10" max="10" width="4.375" style="2" customWidth="1"/>
    <col min="11" max="11" width="11.375" style="2" customWidth="1"/>
    <col min="12" max="12" width="4.50390625" style="2" customWidth="1"/>
    <col min="13" max="13" width="12.125" style="2" customWidth="1"/>
    <col min="14" max="14" width="10.625" style="2" customWidth="1"/>
    <col min="15" max="244" width="9.00390625" style="2" customWidth="1"/>
    <col min="245" max="245" width="0.12890625" style="2" customWidth="1"/>
    <col min="246" max="246" width="1.625" style="2" customWidth="1"/>
    <col min="247" max="247" width="2.875" style="2" customWidth="1"/>
    <col min="248" max="248" width="3.375" style="2" customWidth="1"/>
    <col min="249" max="249" width="2.375" style="2" customWidth="1"/>
    <col min="250" max="250" width="1.875" style="2" customWidth="1"/>
    <col min="251" max="251" width="1.4921875" style="2" customWidth="1"/>
    <col min="252" max="253" width="3.00390625" style="2" customWidth="1"/>
    <col min="254" max="254" width="3.375" style="2" customWidth="1"/>
    <col min="255" max="255" width="3.125" style="2" customWidth="1"/>
    <col min="256" max="16384" width="5.375" style="2" customWidth="1"/>
  </cols>
  <sheetData>
    <row r="1" spans="1:115" ht="19.5" customHeight="1" hidden="1">
      <c r="A1" s="973" t="s">
        <v>176</v>
      </c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227"/>
      <c r="M1" s="208"/>
      <c r="N1" s="208"/>
      <c r="O1" s="208"/>
      <c r="P1" s="208"/>
      <c r="Q1" s="208"/>
      <c r="R1" s="208"/>
      <c r="S1" s="208"/>
      <c r="T1" s="208"/>
      <c r="U1" s="27"/>
      <c r="V1" s="27"/>
      <c r="W1" s="27"/>
      <c r="X1" s="27"/>
      <c r="Y1" s="27"/>
      <c r="Z1" s="27"/>
      <c r="AA1" s="27"/>
      <c r="AB1" s="27"/>
      <c r="AC1" s="27" t="s">
        <v>159</v>
      </c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</row>
    <row r="2" spans="1:115" ht="19.5" customHeight="1" hidden="1">
      <c r="A2" s="974" t="s">
        <v>215</v>
      </c>
      <c r="B2" s="974"/>
      <c r="C2" s="974"/>
      <c r="D2" s="974"/>
      <c r="E2" s="974"/>
      <c r="F2" s="974"/>
      <c r="G2" s="974"/>
      <c r="H2" s="974"/>
      <c r="I2" s="974"/>
      <c r="J2" s="974"/>
      <c r="K2" s="974"/>
      <c r="L2" s="200"/>
      <c r="M2" s="208"/>
      <c r="N2" s="208"/>
      <c r="O2" s="208"/>
      <c r="P2" s="208"/>
      <c r="Q2" s="208"/>
      <c r="R2" s="208"/>
      <c r="S2" s="208"/>
      <c r="T2" s="208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</row>
    <row r="3" spans="1:115" ht="19.5" customHeight="1" hidden="1">
      <c r="A3" s="173" t="s">
        <v>196</v>
      </c>
      <c r="B3" s="173"/>
      <c r="C3" s="99"/>
      <c r="D3" s="87"/>
      <c r="E3" s="103">
        <f>+'I T IN PUT DATA'!C5</f>
        <v>0</v>
      </c>
      <c r="F3" s="87"/>
      <c r="G3" s="99"/>
      <c r="H3" s="87"/>
      <c r="I3" s="87"/>
      <c r="J3" s="87"/>
      <c r="K3" s="104"/>
      <c r="L3" s="88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</row>
    <row r="4" spans="1:115" ht="19.5" customHeight="1" hidden="1">
      <c r="A4" s="174" t="s">
        <v>195</v>
      </c>
      <c r="B4" s="175"/>
      <c r="C4" s="176"/>
      <c r="D4" s="176"/>
      <c r="E4" s="975" t="str">
        <f>UPPER(CONCATENATE('I T IN PUT DATA'!B6,'I T IN PUT DATA'!C6:C6))</f>
        <v>THIRU. XYZ</v>
      </c>
      <c r="F4" s="975"/>
      <c r="G4" s="975"/>
      <c r="H4" s="975"/>
      <c r="I4" s="975"/>
      <c r="J4" s="975"/>
      <c r="K4" s="976"/>
      <c r="L4" s="171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</row>
    <row r="5" spans="1:115" ht="19.5" customHeight="1" hidden="1">
      <c r="A5" s="174" t="s">
        <v>210</v>
      </c>
      <c r="B5" s="175"/>
      <c r="C5" s="176"/>
      <c r="D5" s="176"/>
      <c r="E5" s="975">
        <f>+'I T IN PUT DATA'!C8</f>
        <v>0</v>
      </c>
      <c r="F5" s="975"/>
      <c r="G5" s="975"/>
      <c r="H5" s="975"/>
      <c r="I5" s="975"/>
      <c r="J5" s="975"/>
      <c r="K5" s="976"/>
      <c r="L5" s="171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</row>
    <row r="6" spans="1:115" ht="19.5" customHeight="1" hidden="1">
      <c r="A6" s="177" t="s">
        <v>175</v>
      </c>
      <c r="B6" s="177"/>
      <c r="C6" s="105"/>
      <c r="D6" s="105"/>
      <c r="E6" s="105" t="str">
        <f>UPPER('I T IN PUT DATA'!C4)</f>
        <v>0</v>
      </c>
      <c r="F6" s="105"/>
      <c r="G6" s="105"/>
      <c r="H6" s="105"/>
      <c r="I6" s="105"/>
      <c r="J6" s="105"/>
      <c r="K6" s="106"/>
      <c r="L6" s="88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</row>
    <row r="7" spans="1:115" ht="19.5" customHeight="1" hidden="1">
      <c r="A7" s="178">
        <v>1</v>
      </c>
      <c r="B7" s="179" t="s">
        <v>177</v>
      </c>
      <c r="C7" s="180"/>
      <c r="D7" s="180"/>
      <c r="E7" s="180"/>
      <c r="F7" s="180"/>
      <c r="G7" s="180"/>
      <c r="H7" s="180"/>
      <c r="I7" s="181"/>
      <c r="J7" s="182" t="s">
        <v>125</v>
      </c>
      <c r="K7" s="27"/>
      <c r="L7" s="27"/>
      <c r="M7" s="211">
        <f>+K15</f>
        <v>0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</row>
    <row r="8" spans="1:115" ht="77.25" customHeight="1" hidden="1">
      <c r="A8" s="183">
        <v>2</v>
      </c>
      <c r="B8" s="184" t="s">
        <v>178</v>
      </c>
      <c r="C8" s="185"/>
      <c r="D8" s="185"/>
      <c r="E8" s="185"/>
      <c r="F8" s="185"/>
      <c r="G8" s="185"/>
      <c r="H8" s="185"/>
      <c r="I8" s="185"/>
      <c r="J8" s="186"/>
      <c r="K8" s="135"/>
      <c r="L8" s="263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</row>
    <row r="9" spans="1:115" ht="98.25" customHeight="1" hidden="1">
      <c r="A9" s="183"/>
      <c r="B9" s="97" t="s">
        <v>181</v>
      </c>
      <c r="C9" s="185"/>
      <c r="D9" s="97" t="s">
        <v>46</v>
      </c>
      <c r="E9" s="97"/>
      <c r="F9" s="185"/>
      <c r="G9" s="185"/>
      <c r="H9" s="185" t="s">
        <v>125</v>
      </c>
      <c r="I9" s="187">
        <f>IF('I T IN PUT DATA'!C46:C46&gt;0,'Salary Details'!O41,0)</f>
        <v>0</v>
      </c>
      <c r="J9" s="188"/>
      <c r="K9" s="135"/>
      <c r="L9" s="263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</row>
    <row r="10" spans="1:115" ht="81.75" customHeight="1" hidden="1">
      <c r="A10" s="183"/>
      <c r="B10" s="97" t="s">
        <v>182</v>
      </c>
      <c r="C10" s="185"/>
      <c r="D10" s="97" t="s">
        <v>229</v>
      </c>
      <c r="E10" s="97"/>
      <c r="F10" s="185"/>
      <c r="G10" s="185"/>
      <c r="H10" s="185" t="s">
        <v>125</v>
      </c>
      <c r="I10" s="130">
        <f>IF(N11&lt;0,0,N11)</f>
        <v>0</v>
      </c>
      <c r="J10" s="134"/>
      <c r="K10" s="135"/>
      <c r="L10" s="263"/>
      <c r="M10" s="27">
        <f>+'Salary Details'!AF41</f>
        <v>0</v>
      </c>
      <c r="N10" s="27">
        <f>IF(I9&lt;I10,I9,I10)</f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</row>
    <row r="11" spans="1:115" ht="47.25" customHeight="1" hidden="1">
      <c r="A11" s="183"/>
      <c r="B11" s="97" t="s">
        <v>183</v>
      </c>
      <c r="C11" s="185"/>
      <c r="D11" s="97" t="s">
        <v>179</v>
      </c>
      <c r="E11" s="97"/>
      <c r="F11" s="185"/>
      <c r="G11" s="189"/>
      <c r="H11" s="185" t="s">
        <v>125</v>
      </c>
      <c r="I11" s="187">
        <f>IF('I T IN PUT DATA'!C46:C46&gt;0,'Salary Details'!H47,0)</f>
        <v>0</v>
      </c>
      <c r="J11" s="188"/>
      <c r="K11" s="135"/>
      <c r="L11" s="263"/>
      <c r="M11" s="27">
        <f>ROUND(('Salary Details'!H46),0)</f>
        <v>0</v>
      </c>
      <c r="N11" s="27">
        <f>+M10-M11</f>
        <v>0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</row>
    <row r="12" spans="1:115" ht="45.75" customHeight="1" hidden="1">
      <c r="A12" s="183"/>
      <c r="B12" s="28"/>
      <c r="C12" s="185"/>
      <c r="D12" s="97" t="s">
        <v>180</v>
      </c>
      <c r="E12" s="97"/>
      <c r="F12" s="185"/>
      <c r="G12" s="185"/>
      <c r="H12" s="185"/>
      <c r="I12" s="185"/>
      <c r="J12" s="186"/>
      <c r="K12" s="135">
        <f>+N10</f>
        <v>0</v>
      </c>
      <c r="L12" s="263"/>
      <c r="M12" s="27"/>
      <c r="N12" s="27"/>
      <c r="O12" s="27">
        <f>ROUND((K14*33.3/100),0)</f>
        <v>0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</row>
    <row r="13" spans="1:115" ht="15" customHeight="1" hidden="1">
      <c r="A13" s="190"/>
      <c r="B13" s="101"/>
      <c r="C13" s="101"/>
      <c r="D13" s="191"/>
      <c r="E13" s="191"/>
      <c r="F13" s="101"/>
      <c r="G13" s="101"/>
      <c r="H13" s="101"/>
      <c r="I13" s="101"/>
      <c r="J13" s="192"/>
      <c r="K13" s="136">
        <f>IF(K9&gt;0,'Salary Details'!H41*0.4,0)</f>
        <v>0</v>
      </c>
      <c r="L13" s="263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</row>
    <row r="14" spans="1:115" ht="24.75" customHeight="1">
      <c r="A14" s="967" t="s">
        <v>277</v>
      </c>
      <c r="B14" s="968"/>
      <c r="C14" s="968"/>
      <c r="D14" s="968"/>
      <c r="E14" s="968"/>
      <c r="F14" s="968"/>
      <c r="G14" s="968"/>
      <c r="H14" s="968"/>
      <c r="I14" s="968"/>
      <c r="J14" s="968"/>
      <c r="K14" s="969"/>
      <c r="L14" s="264"/>
      <c r="M14" s="211">
        <f>+M7-K12</f>
        <v>0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</row>
    <row r="15" spans="1:115" ht="19.5" customHeight="1">
      <c r="A15" s="230" t="s">
        <v>208</v>
      </c>
      <c r="B15" s="99"/>
      <c r="C15" s="87"/>
      <c r="D15" s="99" t="s">
        <v>275</v>
      </c>
      <c r="E15" s="99"/>
      <c r="F15" s="99"/>
      <c r="G15" s="99"/>
      <c r="H15" s="99"/>
      <c r="I15" s="99"/>
      <c r="J15" s="250" t="s">
        <v>125</v>
      </c>
      <c r="K15" s="251">
        <f>+'Page 1 &amp; 2'!H41</f>
        <v>0</v>
      </c>
      <c r="L15" s="252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</row>
    <row r="16" spans="1:115" ht="29.25" customHeight="1">
      <c r="A16" s="194" t="s">
        <v>272</v>
      </c>
      <c r="B16" s="100"/>
      <c r="C16" s="88"/>
      <c r="D16" s="971" t="s">
        <v>378</v>
      </c>
      <c r="E16" s="971"/>
      <c r="F16" s="971"/>
      <c r="G16" s="971"/>
      <c r="H16" s="971"/>
      <c r="I16" s="972"/>
      <c r="J16" s="252" t="s">
        <v>125</v>
      </c>
      <c r="K16" s="253">
        <f>+'(Form 12C)'!H19</f>
        <v>0</v>
      </c>
      <c r="L16" s="252"/>
      <c r="M16" s="27">
        <f>+'Page 1 &amp; 2'!H72</f>
        <v>0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</row>
    <row r="17" spans="1:115" ht="19.5" customHeight="1">
      <c r="A17" s="204" t="s">
        <v>273</v>
      </c>
      <c r="B17" s="205"/>
      <c r="C17" s="105"/>
      <c r="D17" s="205" t="s">
        <v>276</v>
      </c>
      <c r="E17" s="205"/>
      <c r="F17" s="205"/>
      <c r="G17" s="205"/>
      <c r="H17" s="205"/>
      <c r="I17" s="205"/>
      <c r="J17" s="254" t="s">
        <v>125</v>
      </c>
      <c r="K17" s="255">
        <f>+'(Form 12C)'!H26</f>
        <v>0</v>
      </c>
      <c r="L17" s="252"/>
      <c r="M17" s="220">
        <f>+'I T IN PUT DATA'!C92</f>
        <v>0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</row>
    <row r="18" spans="1:115" ht="17.25" customHeight="1">
      <c r="A18" s="194"/>
      <c r="B18" s="100"/>
      <c r="C18" s="100"/>
      <c r="D18" s="201"/>
      <c r="E18" s="100"/>
      <c r="F18" s="222" t="s">
        <v>118</v>
      </c>
      <c r="G18" s="100"/>
      <c r="H18" s="100"/>
      <c r="I18" s="100"/>
      <c r="J18" s="252" t="s">
        <v>125</v>
      </c>
      <c r="K18" s="253">
        <f>+K15+K16+K17</f>
        <v>0</v>
      </c>
      <c r="L18" s="252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</row>
    <row r="19" spans="1:115" ht="15.75" customHeight="1">
      <c r="A19" s="231" t="s">
        <v>237</v>
      </c>
      <c r="B19" s="100"/>
      <c r="C19" s="100"/>
      <c r="D19" s="201"/>
      <c r="E19" s="100"/>
      <c r="F19" s="100"/>
      <c r="G19" s="100"/>
      <c r="H19" s="100"/>
      <c r="I19" s="100"/>
      <c r="J19" s="252"/>
      <c r="K19" s="253"/>
      <c r="L19" s="252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</row>
    <row r="20" spans="1:115" ht="18" customHeight="1">
      <c r="A20" s="266"/>
      <c r="B20" s="200" t="s">
        <v>217</v>
      </c>
      <c r="C20" s="88"/>
      <c r="D20" s="171" t="s">
        <v>278</v>
      </c>
      <c r="E20" s="256"/>
      <c r="F20" s="256" t="s">
        <v>12</v>
      </c>
      <c r="G20" s="256"/>
      <c r="H20" s="256"/>
      <c r="I20" s="256"/>
      <c r="J20" s="252" t="s">
        <v>125</v>
      </c>
      <c r="K20" s="253">
        <f>+Data!N42</f>
        <v>0</v>
      </c>
      <c r="L20" s="252"/>
      <c r="M20" s="212">
        <f>SUM(K20:K20)</f>
        <v>0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</row>
    <row r="21" spans="1:115" ht="17.25" customHeight="1" hidden="1">
      <c r="A21" s="267"/>
      <c r="B21" s="196" t="s">
        <v>72</v>
      </c>
      <c r="C21" s="28"/>
      <c r="D21" s="963" t="s">
        <v>279</v>
      </c>
      <c r="E21" s="964"/>
      <c r="F21" s="964"/>
      <c r="G21" s="964"/>
      <c r="H21" s="964"/>
      <c r="I21" s="965"/>
      <c r="J21" s="257" t="s">
        <v>125</v>
      </c>
      <c r="K21" s="258"/>
      <c r="L21" s="257"/>
      <c r="M21" s="276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</row>
    <row r="22" spans="1:115" ht="19.5" customHeight="1">
      <c r="A22" s="183"/>
      <c r="B22" s="196" t="s">
        <v>72</v>
      </c>
      <c r="C22" s="185"/>
      <c r="D22" s="970" t="s">
        <v>678</v>
      </c>
      <c r="E22" s="964"/>
      <c r="F22" s="964"/>
      <c r="G22" s="964"/>
      <c r="H22" s="964"/>
      <c r="I22" s="965"/>
      <c r="J22" s="252" t="s">
        <v>125</v>
      </c>
      <c r="K22" s="253">
        <f>IF(Data!N55:N55&gt;=30000,30000,Data!N55:N55)</f>
        <v>0</v>
      </c>
      <c r="L22" s="252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</row>
    <row r="23" spans="1:115" ht="21.75" customHeight="1">
      <c r="A23" s="183"/>
      <c r="B23" s="196"/>
      <c r="C23" s="185"/>
      <c r="D23" s="963"/>
      <c r="E23" s="964"/>
      <c r="F23" s="964"/>
      <c r="G23" s="964"/>
      <c r="H23" s="964"/>
      <c r="I23" s="965"/>
      <c r="J23" s="252"/>
      <c r="K23" s="253"/>
      <c r="L23" s="252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</row>
    <row r="24" spans="1:115" ht="0.75" customHeight="1">
      <c r="A24" s="183"/>
      <c r="B24" s="196"/>
      <c r="C24" s="185"/>
      <c r="D24" s="963"/>
      <c r="E24" s="964"/>
      <c r="F24" s="964"/>
      <c r="G24" s="964"/>
      <c r="H24" s="964"/>
      <c r="I24" s="965"/>
      <c r="J24" s="252"/>
      <c r="K24" s="253"/>
      <c r="L24" s="252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</row>
    <row r="25" spans="1:115" ht="19.5" customHeight="1">
      <c r="A25" s="183"/>
      <c r="B25" s="196" t="s">
        <v>121</v>
      </c>
      <c r="C25" s="185"/>
      <c r="D25" s="963" t="s">
        <v>668</v>
      </c>
      <c r="E25" s="964"/>
      <c r="F25" s="964"/>
      <c r="G25" s="964"/>
      <c r="H25" s="964"/>
      <c r="I25" s="965"/>
      <c r="J25" s="252" t="s">
        <v>125</v>
      </c>
      <c r="K25" s="309">
        <f>IF(M25&gt;50000,50000,M25)</f>
        <v>0</v>
      </c>
      <c r="L25" s="252"/>
      <c r="M25" s="27">
        <f>+Data!N56:N56</f>
        <v>0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</row>
    <row r="26" spans="1:115" ht="18.75" customHeight="1">
      <c r="A26" s="183"/>
      <c r="B26" s="196"/>
      <c r="C26" s="185"/>
      <c r="D26" s="963"/>
      <c r="E26" s="964"/>
      <c r="F26" s="964"/>
      <c r="G26" s="964"/>
      <c r="H26" s="964"/>
      <c r="I26" s="965"/>
      <c r="J26" s="252"/>
      <c r="K26" s="253"/>
      <c r="L26" s="252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</row>
    <row r="27" spans="1:115" ht="17.25" customHeight="1" hidden="1">
      <c r="A27" s="183"/>
      <c r="B27" s="196"/>
      <c r="C27" s="185"/>
      <c r="D27" s="963"/>
      <c r="E27" s="964"/>
      <c r="F27" s="964"/>
      <c r="G27" s="964"/>
      <c r="H27" s="964"/>
      <c r="I27" s="965"/>
      <c r="J27" s="252"/>
      <c r="K27" s="253"/>
      <c r="L27" s="252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</row>
    <row r="28" spans="1:115" ht="2.25" customHeight="1">
      <c r="A28" s="183"/>
      <c r="B28" s="196"/>
      <c r="C28" s="185"/>
      <c r="D28" s="963"/>
      <c r="E28" s="964"/>
      <c r="F28" s="964"/>
      <c r="G28" s="964"/>
      <c r="H28" s="964"/>
      <c r="I28" s="965"/>
      <c r="J28" s="252"/>
      <c r="K28" s="253"/>
      <c r="L28" s="252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</row>
    <row r="29" spans="1:115" ht="15.75" customHeight="1">
      <c r="A29" s="183"/>
      <c r="B29" s="196" t="s">
        <v>186</v>
      </c>
      <c r="C29" s="28"/>
      <c r="D29" s="963" t="s">
        <v>484</v>
      </c>
      <c r="E29" s="966"/>
      <c r="F29" s="966"/>
      <c r="G29" s="966"/>
      <c r="H29" s="966"/>
      <c r="I29" s="965"/>
      <c r="J29" s="252" t="s">
        <v>125</v>
      </c>
      <c r="K29" s="309">
        <f>+M29</f>
        <v>0</v>
      </c>
      <c r="L29" s="252"/>
      <c r="M29" s="27">
        <f>+Data!N59</f>
        <v>0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</row>
    <row r="30" spans="1:115" ht="27.75" customHeight="1">
      <c r="A30" s="194"/>
      <c r="B30" s="196" t="s">
        <v>185</v>
      </c>
      <c r="C30" s="210"/>
      <c r="D30" s="963" t="s">
        <v>485</v>
      </c>
      <c r="E30" s="964"/>
      <c r="F30" s="964"/>
      <c r="G30" s="964"/>
      <c r="H30" s="964"/>
      <c r="I30" s="965"/>
      <c r="J30" s="252" t="s">
        <v>125</v>
      </c>
      <c r="K30" s="253">
        <f>+O30</f>
        <v>0</v>
      </c>
      <c r="L30" s="252"/>
      <c r="M30" s="27">
        <f>ROUND(Data!N57/2,0)</f>
        <v>0</v>
      </c>
      <c r="N30" s="27">
        <f>Data!N61</f>
        <v>0</v>
      </c>
      <c r="O30" s="27">
        <f>+M30+N30</f>
        <v>0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</row>
    <row r="31" spans="1:115" ht="31.5" customHeight="1">
      <c r="A31" s="183"/>
      <c r="B31" s="196" t="s">
        <v>186</v>
      </c>
      <c r="C31" s="197"/>
      <c r="D31" s="963" t="s">
        <v>379</v>
      </c>
      <c r="E31" s="964"/>
      <c r="F31" s="964"/>
      <c r="G31" s="964"/>
      <c r="H31" s="964"/>
      <c r="I31" s="965"/>
      <c r="J31" s="252" t="s">
        <v>125</v>
      </c>
      <c r="K31" s="253">
        <f>IF(Data!N58:N58="Yes",50000,0)</f>
        <v>0</v>
      </c>
      <c r="L31" s="53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</row>
    <row r="32" spans="1:115" ht="0.75" customHeight="1">
      <c r="A32" s="183"/>
      <c r="B32" s="196"/>
      <c r="C32" s="197"/>
      <c r="D32" s="963"/>
      <c r="E32" s="964"/>
      <c r="F32" s="964"/>
      <c r="G32" s="964"/>
      <c r="H32" s="964"/>
      <c r="I32" s="965"/>
      <c r="J32" s="252"/>
      <c r="K32" s="253"/>
      <c r="L32" s="53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</row>
    <row r="33" spans="1:115" ht="19.5" customHeight="1">
      <c r="A33" s="190"/>
      <c r="B33" s="237" t="s">
        <v>274</v>
      </c>
      <c r="C33" s="238"/>
      <c r="D33" s="977" t="str">
        <f>+Data!H60</f>
        <v>u/s 80DDB  Medical  TRETMENT</v>
      </c>
      <c r="E33" s="978"/>
      <c r="F33" s="978"/>
      <c r="G33" s="978"/>
      <c r="H33" s="978"/>
      <c r="I33" s="979"/>
      <c r="J33" s="252" t="s">
        <v>125</v>
      </c>
      <c r="K33" s="247">
        <f>IF(M33&gt;40000,40000,M33)</f>
        <v>0</v>
      </c>
      <c r="L33" s="538"/>
      <c r="M33" s="27">
        <f>+Data!N60</f>
        <v>0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</row>
    <row r="34" spans="1:115" ht="19.5" customHeight="1">
      <c r="A34" s="239"/>
      <c r="B34" s="205"/>
      <c r="C34" s="205"/>
      <c r="D34" s="223" t="s">
        <v>280</v>
      </c>
      <c r="E34" s="240"/>
      <c r="F34" s="205"/>
      <c r="G34" s="205"/>
      <c r="H34" s="205"/>
      <c r="I34" s="205"/>
      <c r="J34" s="248" t="s">
        <v>125</v>
      </c>
      <c r="K34" s="255">
        <f>+K18-M34</f>
        <v>0</v>
      </c>
      <c r="L34" s="275" t="s">
        <v>319</v>
      </c>
      <c r="M34" s="211">
        <f>SUM(K20:K33)</f>
        <v>0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</row>
    <row r="35" spans="1:115" ht="19.5" customHeight="1">
      <c r="A35" s="259" t="s">
        <v>333</v>
      </c>
      <c r="B35" s="311"/>
      <c r="C35" s="242"/>
      <c r="D35" s="242"/>
      <c r="E35" s="99"/>
      <c r="F35" s="99"/>
      <c r="G35" s="99"/>
      <c r="H35" s="99"/>
      <c r="I35" s="243"/>
      <c r="J35" s="195"/>
      <c r="K35" s="234"/>
      <c r="L35" s="265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</row>
    <row r="36" spans="1:115" ht="24.75" customHeight="1">
      <c r="A36" s="312" t="s">
        <v>281</v>
      </c>
      <c r="B36" s="260" t="s">
        <v>282</v>
      </c>
      <c r="C36" s="100"/>
      <c r="D36" s="100"/>
      <c r="E36" s="100"/>
      <c r="F36" s="100"/>
      <c r="G36" s="100"/>
      <c r="H36" s="100"/>
      <c r="I36" s="202"/>
      <c r="J36" s="228"/>
      <c r="K36" s="234"/>
      <c r="L36" s="265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</row>
    <row r="37" spans="1:115" ht="19.5" customHeight="1">
      <c r="A37" s="194"/>
      <c r="B37" s="224" t="s">
        <v>187</v>
      </c>
      <c r="C37" s="88"/>
      <c r="D37" s="88" t="s">
        <v>68</v>
      </c>
      <c r="E37" s="88"/>
      <c r="F37" s="88"/>
      <c r="G37" s="88"/>
      <c r="H37" s="88"/>
      <c r="I37" s="313"/>
      <c r="J37" s="244" t="s">
        <v>125</v>
      </c>
      <c r="K37" s="213">
        <f>+Data!V35</f>
        <v>0</v>
      </c>
      <c r="L37" s="232"/>
      <c r="M37" s="27">
        <f>+'Salary Details'!T41</f>
        <v>0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</row>
    <row r="38" spans="1:115" ht="19.5" customHeight="1">
      <c r="A38" s="194"/>
      <c r="B38" s="224" t="s">
        <v>188</v>
      </c>
      <c r="C38" s="88"/>
      <c r="D38" s="88" t="s">
        <v>283</v>
      </c>
      <c r="E38" s="88"/>
      <c r="F38" s="88"/>
      <c r="G38" s="88"/>
      <c r="H38" s="88"/>
      <c r="I38" s="213"/>
      <c r="J38" s="244" t="s">
        <v>125</v>
      </c>
      <c r="K38" s="234">
        <f>+Data!V36</f>
        <v>240</v>
      </c>
      <c r="L38" s="265"/>
      <c r="M38" s="27">
        <f>+'Salary Details'!AA41</f>
        <v>240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</row>
    <row r="39" spans="1:115" ht="19.5" customHeight="1">
      <c r="A39" s="194"/>
      <c r="B39" s="224" t="s">
        <v>189</v>
      </c>
      <c r="C39" s="88"/>
      <c r="D39" s="88" t="s">
        <v>284</v>
      </c>
      <c r="E39" s="88"/>
      <c r="F39" s="88"/>
      <c r="G39" s="88"/>
      <c r="H39" s="88"/>
      <c r="I39" s="213"/>
      <c r="J39" s="244" t="s">
        <v>125</v>
      </c>
      <c r="K39" s="234">
        <f>+Data!V37</f>
        <v>1800</v>
      </c>
      <c r="L39" s="265"/>
      <c r="M39" s="27">
        <f>+'Salary Details'!Y41</f>
        <v>1800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</row>
    <row r="40" spans="1:115" ht="19.5" customHeight="1">
      <c r="A40" s="194"/>
      <c r="B40" s="224" t="s">
        <v>190</v>
      </c>
      <c r="C40" s="88"/>
      <c r="D40" s="88" t="s">
        <v>285</v>
      </c>
      <c r="E40" s="88"/>
      <c r="F40" s="88"/>
      <c r="G40" s="88"/>
      <c r="H40" s="88"/>
      <c r="I40" s="213"/>
      <c r="J40" s="244" t="s">
        <v>125</v>
      </c>
      <c r="K40" s="234">
        <f>+Data!V38</f>
        <v>480</v>
      </c>
      <c r="L40" s="265"/>
      <c r="M40" s="27">
        <f>+'Salary Details'!X41</f>
        <v>480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</row>
    <row r="41" spans="1:115" ht="19.5" customHeight="1">
      <c r="A41" s="194"/>
      <c r="B41" s="199" t="s">
        <v>286</v>
      </c>
      <c r="C41" s="199"/>
      <c r="D41" s="171" t="s">
        <v>308</v>
      </c>
      <c r="E41" s="171"/>
      <c r="F41" s="100"/>
      <c r="G41" s="200"/>
      <c r="H41" s="88"/>
      <c r="I41" s="313"/>
      <c r="J41" s="244" t="s">
        <v>125</v>
      </c>
      <c r="K41" s="236"/>
      <c r="L41" s="233"/>
      <c r="M41" s="214"/>
      <c r="N41" s="27"/>
      <c r="O41" s="27"/>
      <c r="P41" s="321" t="s">
        <v>480</v>
      </c>
      <c r="Q41" s="321" t="s">
        <v>336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</row>
    <row r="42" spans="1:115" ht="19.5" customHeight="1">
      <c r="A42" s="194"/>
      <c r="B42" s="224" t="s">
        <v>208</v>
      </c>
      <c r="C42" s="88"/>
      <c r="D42" s="88" t="s">
        <v>287</v>
      </c>
      <c r="E42" s="88"/>
      <c r="F42" s="88"/>
      <c r="G42" s="88"/>
      <c r="H42" s="88"/>
      <c r="I42" s="213"/>
      <c r="J42" s="244" t="s">
        <v>125</v>
      </c>
      <c r="K42" s="236">
        <f>IF(M42&gt;150000,150000,M42)</f>
        <v>0</v>
      </c>
      <c r="L42" s="266"/>
      <c r="M42" s="2">
        <f>IF(O42="TWAD",P44,0)</f>
        <v>0</v>
      </c>
      <c r="N42" s="324">
        <f>+'I T IN PUT DATA'!E97</f>
        <v>0</v>
      </c>
      <c r="O42" s="27" t="str">
        <f>+'I T IN PUT DATA'!C95</f>
        <v>TWAD</v>
      </c>
      <c r="P42" s="2">
        <f>IF(O42="TWAD",N42,0)</f>
        <v>0</v>
      </c>
      <c r="Q42" s="2">
        <f>IF(O42="PRIVATE",N42,0)</f>
        <v>0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</row>
    <row r="43" spans="1:115" ht="19.5" customHeight="1">
      <c r="A43" s="194"/>
      <c r="B43" s="224" t="s">
        <v>272</v>
      </c>
      <c r="C43" s="28"/>
      <c r="D43" s="88" t="s">
        <v>288</v>
      </c>
      <c r="E43" s="88"/>
      <c r="F43" s="88"/>
      <c r="G43" s="88"/>
      <c r="H43" s="88"/>
      <c r="I43" s="213"/>
      <c r="J43" s="244" t="s">
        <v>125</v>
      </c>
      <c r="K43" s="236">
        <f>IF(M43&gt;150000,150000,M43)</f>
        <v>0</v>
      </c>
      <c r="L43" s="266"/>
      <c r="M43" s="2">
        <f>IF(O42="PRIVATE",Q44,0)</f>
        <v>0</v>
      </c>
      <c r="N43" s="321">
        <f>+'I T IN PUT DATA'!F97</f>
        <v>0</v>
      </c>
      <c r="O43" s="27"/>
      <c r="P43" s="2">
        <f>IF(O42="Dept.",N43,0)</f>
        <v>0</v>
      </c>
      <c r="Q43" s="2">
        <f>IF(O42="PRIVATE",N43,0)</f>
        <v>0</v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</row>
    <row r="44" spans="1:115" ht="19.5" customHeight="1">
      <c r="A44" s="194"/>
      <c r="B44" s="224"/>
      <c r="C44" s="28"/>
      <c r="D44" s="88" t="s">
        <v>289</v>
      </c>
      <c r="E44" s="88"/>
      <c r="F44" s="88"/>
      <c r="G44" s="88"/>
      <c r="H44" s="88"/>
      <c r="I44" s="213"/>
      <c r="J44" s="235"/>
      <c r="K44" s="198"/>
      <c r="L44" s="267"/>
      <c r="M44" s="27"/>
      <c r="N44" s="27"/>
      <c r="O44" s="27"/>
      <c r="P44" s="321">
        <f>SUM(P42:P43)</f>
        <v>0</v>
      </c>
      <c r="Q44" s="321">
        <f>SUM(Q42:Q43)</f>
        <v>0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</row>
    <row r="45" spans="1:115" ht="19.5" customHeight="1">
      <c r="A45" s="194"/>
      <c r="B45" s="224"/>
      <c r="C45" s="28"/>
      <c r="D45" s="88" t="s">
        <v>290</v>
      </c>
      <c r="E45" s="88"/>
      <c r="F45" s="88"/>
      <c r="G45" s="88"/>
      <c r="H45" s="88"/>
      <c r="I45" s="213"/>
      <c r="J45" s="235"/>
      <c r="K45" s="198"/>
      <c r="L45" s="26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</row>
    <row r="46" spans="1:115" ht="29.25" customHeight="1">
      <c r="A46" s="194"/>
      <c r="B46" s="434" t="s">
        <v>291</v>
      </c>
      <c r="C46" s="88"/>
      <c r="D46" s="986" t="s">
        <v>337</v>
      </c>
      <c r="E46" s="987"/>
      <c r="F46" s="987"/>
      <c r="G46" s="987"/>
      <c r="H46" s="987"/>
      <c r="I46" s="988"/>
      <c r="J46" s="244" t="s">
        <v>125</v>
      </c>
      <c r="K46" s="236">
        <f>IF(M46&gt;150000,150000,M46)</f>
        <v>0</v>
      </c>
      <c r="L46" s="233"/>
      <c r="M46" s="27">
        <f>+Data!V44</f>
        <v>0</v>
      </c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</row>
    <row r="47" spans="1:115" ht="19.5" customHeight="1">
      <c r="A47" s="204"/>
      <c r="B47" s="434" t="s">
        <v>292</v>
      </c>
      <c r="C47" s="105"/>
      <c r="D47" s="435" t="s">
        <v>443</v>
      </c>
      <c r="E47" s="105"/>
      <c r="F47" s="105"/>
      <c r="G47" s="105"/>
      <c r="H47" s="105"/>
      <c r="I47" s="106"/>
      <c r="J47" s="249" t="s">
        <v>125</v>
      </c>
      <c r="K47" s="351">
        <f>M47</f>
        <v>0</v>
      </c>
      <c r="L47" s="352"/>
      <c r="M47" s="27">
        <f>Data!V46</f>
        <v>0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</row>
    <row r="48" spans="1:115" ht="19.5" customHeight="1">
      <c r="A48" s="230"/>
      <c r="B48" s="353" t="s">
        <v>293</v>
      </c>
      <c r="C48" s="87"/>
      <c r="D48" s="103" t="s">
        <v>309</v>
      </c>
      <c r="E48" s="87"/>
      <c r="F48" s="87"/>
      <c r="G48" s="87"/>
      <c r="H48" s="87"/>
      <c r="I48" s="104"/>
      <c r="J48" s="354" t="s">
        <v>125</v>
      </c>
      <c r="K48" s="355">
        <f>ROUND(M48,0)</f>
        <v>0</v>
      </c>
      <c r="L48" s="233"/>
      <c r="M48" s="27">
        <f>ROUND(Data!V48,0)</f>
        <v>0</v>
      </c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</row>
    <row r="49" spans="1:115" ht="19.5" customHeight="1">
      <c r="A49" s="194"/>
      <c r="B49" s="224" t="s">
        <v>294</v>
      </c>
      <c r="C49" s="88"/>
      <c r="D49" s="171" t="s">
        <v>310</v>
      </c>
      <c r="E49" s="88"/>
      <c r="F49" s="88"/>
      <c r="G49" s="88"/>
      <c r="H49" s="88"/>
      <c r="I49" s="313"/>
      <c r="J49" s="244" t="s">
        <v>125</v>
      </c>
      <c r="K49" s="236">
        <f>+M49</f>
        <v>0</v>
      </c>
      <c r="L49" s="233"/>
      <c r="M49" s="27">
        <f>Data!V43</f>
        <v>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</row>
    <row r="50" spans="1:115" ht="19.5" customHeight="1">
      <c r="A50" s="194"/>
      <c r="B50" s="224" t="s">
        <v>295</v>
      </c>
      <c r="C50" s="88"/>
      <c r="D50" s="390" t="s">
        <v>71</v>
      </c>
      <c r="E50" s="994" t="s">
        <v>311</v>
      </c>
      <c r="F50" s="995"/>
      <c r="G50" s="989" t="s">
        <v>312</v>
      </c>
      <c r="H50" s="989"/>
      <c r="I50" s="391" t="s">
        <v>313</v>
      </c>
      <c r="J50" s="267"/>
      <c r="K50" s="198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</row>
    <row r="51" spans="1:115" ht="19.5" customHeight="1">
      <c r="A51" s="194"/>
      <c r="B51" s="224"/>
      <c r="C51" s="88"/>
      <c r="D51" s="390"/>
      <c r="E51" s="982">
        <f>+Data!P55:P55</f>
        <v>0</v>
      </c>
      <c r="F51" s="983"/>
      <c r="G51" s="984">
        <f>+Data!T55:T55</f>
        <v>0</v>
      </c>
      <c r="H51" s="985"/>
      <c r="I51" s="405">
        <f>+Data!V55</f>
        <v>0</v>
      </c>
      <c r="J51" s="244"/>
      <c r="K51" s="236"/>
      <c r="L51" s="233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</row>
    <row r="52" spans="1:115" ht="19.5" customHeight="1">
      <c r="A52" s="194"/>
      <c r="B52" s="224"/>
      <c r="C52" s="88"/>
      <c r="D52" s="390"/>
      <c r="E52" s="982">
        <f>+Data!P56:P56</f>
        <v>0</v>
      </c>
      <c r="F52" s="983"/>
      <c r="G52" s="984">
        <f>+Data!T56:T56</f>
        <v>0</v>
      </c>
      <c r="H52" s="985"/>
      <c r="I52" s="405">
        <f>+Data!V56</f>
        <v>0</v>
      </c>
      <c r="J52" s="244"/>
      <c r="K52" s="236"/>
      <c r="L52" s="233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</row>
    <row r="53" spans="1:115" ht="19.5" customHeight="1">
      <c r="A53" s="194"/>
      <c r="B53" s="224"/>
      <c r="C53" s="88"/>
      <c r="D53" s="390"/>
      <c r="E53" s="982">
        <f>+Data!P57:P57</f>
        <v>0</v>
      </c>
      <c r="F53" s="983"/>
      <c r="G53" s="984">
        <f>+Data!T57:T57</f>
        <v>0</v>
      </c>
      <c r="H53" s="985"/>
      <c r="I53" s="405">
        <f>+Data!V57</f>
        <v>0</v>
      </c>
      <c r="K53" s="474"/>
      <c r="L53" s="233"/>
      <c r="M53" s="211">
        <f>+I56</f>
        <v>0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</row>
    <row r="54" spans="1:115" ht="19.5" customHeight="1">
      <c r="A54" s="194"/>
      <c r="B54" s="224"/>
      <c r="C54" s="88"/>
      <c r="D54" s="390"/>
      <c r="E54" s="982">
        <f>+Data!P58:P58</f>
        <v>0</v>
      </c>
      <c r="F54" s="983"/>
      <c r="G54" s="984">
        <f>+Data!T58:T58</f>
        <v>0</v>
      </c>
      <c r="H54" s="985"/>
      <c r="I54" s="405">
        <f>+Data!V58</f>
        <v>0</v>
      </c>
      <c r="J54" s="244"/>
      <c r="K54" s="236"/>
      <c r="L54" s="233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</row>
    <row r="55" spans="1:115" ht="19.5" customHeight="1">
      <c r="A55" s="194"/>
      <c r="B55" s="224"/>
      <c r="C55" s="88"/>
      <c r="D55" s="390"/>
      <c r="E55" s="982">
        <f>+Data!P59:P59</f>
        <v>0</v>
      </c>
      <c r="F55" s="983"/>
      <c r="G55" s="984">
        <f>+Data!T59:T59</f>
        <v>0</v>
      </c>
      <c r="H55" s="985"/>
      <c r="I55" s="405">
        <f>+Data!V59</f>
        <v>0</v>
      </c>
      <c r="J55" s="244"/>
      <c r="K55" s="236"/>
      <c r="L55" s="233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</row>
    <row r="56" spans="1:115" ht="19.5" customHeight="1">
      <c r="A56" s="194"/>
      <c r="B56" s="224"/>
      <c r="C56" s="88"/>
      <c r="D56" s="171" t="s">
        <v>314</v>
      </c>
      <c r="E56" s="175"/>
      <c r="F56" s="402"/>
      <c r="G56" s="1003">
        <f>SUM(G51:H55)</f>
        <v>0</v>
      </c>
      <c r="H56" s="1004"/>
      <c r="I56" s="406">
        <f>SUM(I51:I55)</f>
        <v>0</v>
      </c>
      <c r="J56" s="244" t="s">
        <v>125</v>
      </c>
      <c r="K56" s="236">
        <f>ROUND(Data!V49,0)</f>
        <v>0</v>
      </c>
      <c r="L56" s="233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</row>
    <row r="57" spans="1:115" ht="19.5" customHeight="1">
      <c r="A57" s="194"/>
      <c r="B57" s="224"/>
      <c r="C57" s="88"/>
      <c r="D57" s="171" t="s">
        <v>315</v>
      </c>
      <c r="E57" s="88"/>
      <c r="F57" s="88"/>
      <c r="G57" s="261"/>
      <c r="H57" s="261"/>
      <c r="I57" s="313"/>
      <c r="J57" s="244"/>
      <c r="K57" s="236"/>
      <c r="L57" s="233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</row>
    <row r="58" spans="1:115" ht="19.5" customHeight="1">
      <c r="A58" s="194"/>
      <c r="B58" s="224" t="s">
        <v>296</v>
      </c>
      <c r="C58" s="88"/>
      <c r="D58" s="88" t="s">
        <v>667</v>
      </c>
      <c r="E58" s="88"/>
      <c r="F58" s="88"/>
      <c r="G58" s="88"/>
      <c r="H58" s="88"/>
      <c r="I58" s="313"/>
      <c r="J58" s="244" t="s">
        <v>125</v>
      </c>
      <c r="K58" s="236">
        <f>+Data!V42</f>
        <v>0</v>
      </c>
      <c r="L58" s="233"/>
      <c r="M58" s="213">
        <f>Data!V42</f>
        <v>0</v>
      </c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</row>
    <row r="59" spans="1:115" ht="19.5" customHeight="1">
      <c r="A59" s="194"/>
      <c r="B59" s="224"/>
      <c r="C59" s="88"/>
      <c r="D59" s="171" t="s">
        <v>316</v>
      </c>
      <c r="E59" s="88"/>
      <c r="F59" s="88"/>
      <c r="G59" s="88"/>
      <c r="H59" s="88"/>
      <c r="I59" s="313"/>
      <c r="J59" s="244"/>
      <c r="K59" s="236"/>
      <c r="L59" s="233"/>
      <c r="M59" s="262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</row>
    <row r="60" spans="1:115" ht="19.5" customHeight="1">
      <c r="A60" s="194"/>
      <c r="B60" s="224" t="s">
        <v>298</v>
      </c>
      <c r="C60" s="88"/>
      <c r="D60" s="88" t="s">
        <v>338</v>
      </c>
      <c r="E60" s="88"/>
      <c r="F60" s="88"/>
      <c r="G60" s="88"/>
      <c r="H60" s="88"/>
      <c r="I60" s="313"/>
      <c r="J60" s="244" t="s">
        <v>125</v>
      </c>
      <c r="K60" s="236">
        <f>M60</f>
        <v>0</v>
      </c>
      <c r="L60" s="233"/>
      <c r="M60" s="262">
        <f>Data!V45</f>
        <v>0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</row>
    <row r="61" spans="1:115" ht="19.5" customHeight="1">
      <c r="A61" s="194"/>
      <c r="B61" s="224" t="s">
        <v>299</v>
      </c>
      <c r="C61" s="88"/>
      <c r="D61" s="88" t="s">
        <v>297</v>
      </c>
      <c r="E61" s="88"/>
      <c r="F61" s="88"/>
      <c r="G61" s="88"/>
      <c r="H61" s="88"/>
      <c r="I61" s="236"/>
      <c r="J61" s="244" t="s">
        <v>125</v>
      </c>
      <c r="K61" s="245">
        <f>+M61</f>
        <v>0</v>
      </c>
      <c r="L61" s="268"/>
      <c r="M61" s="27">
        <f>+'Salary Details'!Z41</f>
        <v>0</v>
      </c>
      <c r="N61" s="27"/>
      <c r="O61" s="241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</row>
    <row r="62" spans="1:115" ht="19.5" customHeight="1">
      <c r="A62" s="194"/>
      <c r="B62" s="224" t="s">
        <v>302</v>
      </c>
      <c r="C62" s="88"/>
      <c r="D62" s="88" t="s">
        <v>300</v>
      </c>
      <c r="E62" s="88"/>
      <c r="F62" s="88"/>
      <c r="G62" s="88"/>
      <c r="H62" s="88"/>
      <c r="I62" s="313"/>
      <c r="J62" s="244" t="s">
        <v>125</v>
      </c>
      <c r="K62" s="234">
        <f>M62</f>
        <v>0</v>
      </c>
      <c r="L62" s="265"/>
      <c r="M62" s="27">
        <f>Data!V41</f>
        <v>0</v>
      </c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</row>
    <row r="63" spans="1:115" ht="19.5" customHeight="1">
      <c r="A63" s="277" t="s">
        <v>301</v>
      </c>
      <c r="B63" s="1009" t="s">
        <v>691</v>
      </c>
      <c r="C63" s="980"/>
      <c r="D63" s="980"/>
      <c r="E63" s="980"/>
      <c r="F63" s="980"/>
      <c r="G63" s="980"/>
      <c r="H63" s="980"/>
      <c r="I63" s="981"/>
      <c r="J63" s="235" t="s">
        <v>125</v>
      </c>
      <c r="K63" s="236">
        <f>IF(M63&gt;100000,100000,M63)</f>
        <v>0</v>
      </c>
      <c r="L63" s="131"/>
      <c r="M63" s="27">
        <f>+Data!V47</f>
        <v>0</v>
      </c>
      <c r="N63" s="27"/>
      <c r="O63" s="27"/>
      <c r="P63" s="211">
        <f>+N64+K64</f>
        <v>2520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</row>
    <row r="64" spans="1:115" ht="19.5" customHeight="1">
      <c r="A64" s="278" t="s">
        <v>303</v>
      </c>
      <c r="B64" s="881" t="s">
        <v>631</v>
      </c>
      <c r="C64" s="1005"/>
      <c r="D64" s="1005"/>
      <c r="E64" s="1005"/>
      <c r="F64" s="1005"/>
      <c r="G64" s="1005"/>
      <c r="H64" s="1005"/>
      <c r="I64" s="1006"/>
      <c r="J64" s="383" t="s">
        <v>125</v>
      </c>
      <c r="K64" s="384">
        <f>IF(Data!X51&gt;=25000,25000,Data!X51)</f>
        <v>0</v>
      </c>
      <c r="L64" s="269"/>
      <c r="M64" s="212"/>
      <c r="N64" s="214">
        <f>SUM(K37:K63)</f>
        <v>2520</v>
      </c>
      <c r="O64" s="27">
        <f>IF(N64&gt;150000,150000,N64)</f>
        <v>2520</v>
      </c>
      <c r="P64" s="212">
        <f>+K64</f>
        <v>0</v>
      </c>
      <c r="Q64" s="211">
        <f>+O64+P64</f>
        <v>2520</v>
      </c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</row>
    <row r="65" spans="1:115" ht="19.5" customHeight="1">
      <c r="A65" s="993" t="s">
        <v>306</v>
      </c>
      <c r="B65" s="993"/>
      <c r="C65" s="993"/>
      <c r="D65" s="993"/>
      <c r="E65" s="993"/>
      <c r="F65" s="993"/>
      <c r="G65" s="991" t="str">
        <f>IF(K65=150000,P65,P66)</f>
        <v>Total=Rs.2520/But Limit Amt.</v>
      </c>
      <c r="H65" s="991"/>
      <c r="I65" s="992"/>
      <c r="J65" s="354" t="s">
        <v>125</v>
      </c>
      <c r="K65" s="355">
        <f>IF(K64=0,O64,Q64)</f>
        <v>2520</v>
      </c>
      <c r="L65" s="275" t="s">
        <v>318</v>
      </c>
      <c r="M65" s="27">
        <f>SUM(M37:M64)</f>
        <v>2520</v>
      </c>
      <c r="N65" s="276">
        <f>+K34-N64</f>
        <v>-2520</v>
      </c>
      <c r="O65" s="27" t="s">
        <v>607</v>
      </c>
      <c r="P65" s="27" t="str">
        <f>CONCATENATE("Total=Rs.",N64,"/",O65)</f>
        <v>Total=Rs.2520/But Limit Amt.</v>
      </c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</row>
    <row r="66" spans="1:115" ht="19.5" customHeight="1">
      <c r="A66" s="1001" t="s">
        <v>666</v>
      </c>
      <c r="B66" s="974"/>
      <c r="C66" s="974"/>
      <c r="D66" s="974"/>
      <c r="E66" s="974"/>
      <c r="F66" s="974"/>
      <c r="G66" s="974"/>
      <c r="H66" s="974"/>
      <c r="I66" s="1002"/>
      <c r="J66" s="249"/>
      <c r="K66" s="351"/>
      <c r="L66" s="275"/>
      <c r="M66" s="27"/>
      <c r="N66" s="27"/>
      <c r="O66" s="27" t="s">
        <v>607</v>
      </c>
      <c r="P66" s="27" t="str">
        <f>CONCATENATE("Total=Rs.",P63,"/",O65)</f>
        <v>Total=Rs.2520/But Limit Amt.</v>
      </c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</row>
    <row r="67" spans="1:115" ht="23.25" customHeight="1">
      <c r="A67" s="470" t="s">
        <v>317</v>
      </c>
      <c r="B67" s="99"/>
      <c r="C67" s="471"/>
      <c r="D67" s="311"/>
      <c r="E67" s="99"/>
      <c r="F67" s="99"/>
      <c r="G67" s="99"/>
      <c r="H67" s="87"/>
      <c r="I67" s="87"/>
      <c r="J67" s="385" t="s">
        <v>125</v>
      </c>
      <c r="K67" s="314">
        <f>SUM(K34-K65)</f>
        <v>-2520</v>
      </c>
      <c r="L67" s="270"/>
      <c r="M67" s="215">
        <f>IF('I T IN PUT DATA'!$C$7="MALE",180000,190000)</f>
        <v>180000</v>
      </c>
      <c r="N67" s="27"/>
      <c r="O67" s="27"/>
      <c r="P67" s="27" t="e">
        <f>+#REF!*20%</f>
        <v>#REF!</v>
      </c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</row>
    <row r="68" spans="1:115" ht="30.75" customHeight="1">
      <c r="A68" s="990" t="s">
        <v>488</v>
      </c>
      <c r="B68" s="987"/>
      <c r="C68" s="987"/>
      <c r="D68" s="987"/>
      <c r="E68" s="987"/>
      <c r="F68" s="987"/>
      <c r="G68" s="987"/>
      <c r="H68" s="987"/>
      <c r="I68" s="988"/>
      <c r="J68" s="195"/>
      <c r="K68" s="132"/>
      <c r="L68" s="271"/>
      <c r="M68" s="214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</row>
    <row r="69" spans="1:115" ht="19.5" customHeight="1">
      <c r="A69" s="194"/>
      <c r="B69" s="200" t="s">
        <v>187</v>
      </c>
      <c r="C69" s="100"/>
      <c r="D69" s="203" t="s">
        <v>665</v>
      </c>
      <c r="E69" s="171"/>
      <c r="F69" s="100"/>
      <c r="G69" s="100"/>
      <c r="H69" s="100"/>
      <c r="I69" s="133" t="s">
        <v>62</v>
      </c>
      <c r="J69" s="28"/>
      <c r="K69" s="198"/>
      <c r="L69" s="272"/>
      <c r="M69" s="216">
        <v>0</v>
      </c>
      <c r="N69" s="216" t="str">
        <f>IF('I T IN PUT DATA'!$C$7="FEMALE","FEMALE","0")</f>
        <v>0</v>
      </c>
      <c r="O69" s="478" t="s">
        <v>214</v>
      </c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</row>
    <row r="70" spans="1:115" ht="19.5" customHeight="1">
      <c r="A70" s="194"/>
      <c r="B70" s="200" t="s">
        <v>188</v>
      </c>
      <c r="C70" s="100"/>
      <c r="D70" s="203" t="str">
        <f>(CONCATENATE("From Rs.250001","/-  to Rs. 500000/-  "))</f>
        <v>From Rs.250001/-  to Rs. 500000/-  </v>
      </c>
      <c r="E70" s="171"/>
      <c r="F70" s="274"/>
      <c r="G70" s="274">
        <v>0.1</v>
      </c>
      <c r="H70" s="100" t="s">
        <v>125</v>
      </c>
      <c r="I70" s="246">
        <f>IF(K67&lt;500001,O72,M70)</f>
        <v>0</v>
      </c>
      <c r="J70" s="28"/>
      <c r="K70" s="198"/>
      <c r="L70" s="270"/>
      <c r="M70" s="217">
        <f>ROUND(IF(K67&lt;250000,0,(IF(K67&gt;499999,25000,(K67-250000)*0.1))),0)</f>
        <v>0</v>
      </c>
      <c r="N70" s="217">
        <f>ROUND(IF(K67&lt;190000,0,(IF(K67&gt;499999,31000,(K67-190000)*0.1))),0)</f>
        <v>0</v>
      </c>
      <c r="O70" s="478" t="s">
        <v>489</v>
      </c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</row>
    <row r="71" spans="1:115" ht="19.5" customHeight="1">
      <c r="A71" s="194"/>
      <c r="B71" s="200" t="s">
        <v>189</v>
      </c>
      <c r="C71" s="100"/>
      <c r="D71" s="171" t="s">
        <v>624</v>
      </c>
      <c r="E71" s="171"/>
      <c r="F71" s="274"/>
      <c r="G71" s="274">
        <v>0.2</v>
      </c>
      <c r="H71" s="100" t="s">
        <v>125</v>
      </c>
      <c r="I71" s="246">
        <f>+M71</f>
        <v>0</v>
      </c>
      <c r="J71" s="28"/>
      <c r="K71" s="198"/>
      <c r="L71" s="270"/>
      <c r="M71" s="217">
        <f>ROUND(IF(K67&lt;500000,0,(IF(K67&gt;999999,100000,(K67-500000)*0.2))),0)</f>
        <v>0</v>
      </c>
      <c r="N71" s="217">
        <f>ROUND(IF(K67&lt;500000,0,(IF(K67&gt;799999,60000,(K67-500000)*0.2))),0)</f>
        <v>0</v>
      </c>
      <c r="O71" s="478" t="s">
        <v>490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</row>
    <row r="72" spans="1:115" ht="19.5" customHeight="1">
      <c r="A72" s="204"/>
      <c r="B72" s="172" t="s">
        <v>190</v>
      </c>
      <c r="C72" s="205"/>
      <c r="D72" s="206" t="s">
        <v>625</v>
      </c>
      <c r="E72" s="206"/>
      <c r="F72" s="472"/>
      <c r="G72" s="472">
        <v>0.3</v>
      </c>
      <c r="H72" s="205" t="s">
        <v>125</v>
      </c>
      <c r="I72" s="473">
        <f>+M72</f>
        <v>0</v>
      </c>
      <c r="J72" s="365"/>
      <c r="K72" s="367"/>
      <c r="L72" s="270"/>
      <c r="M72" s="643">
        <f>ROUND(IF(K67&gt;1000000,(K67-1000000)*0.3,0),0)</f>
        <v>0</v>
      </c>
      <c r="N72" s="218">
        <f>ROUND(IF(K67&gt;800000,(K67-800000)*0.3,0),0)</f>
        <v>0</v>
      </c>
      <c r="O72" s="27">
        <f>IF(M70&gt;2000,(M70-2000),0)</f>
        <v>0</v>
      </c>
      <c r="P72" s="220">
        <f>+M70-O72</f>
        <v>0</v>
      </c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</row>
    <row r="73" spans="1:115" ht="19.5" customHeight="1">
      <c r="A73" s="178"/>
      <c r="B73" s="1007" t="s">
        <v>304</v>
      </c>
      <c r="C73" s="1007"/>
      <c r="D73" s="1007"/>
      <c r="E73" s="1007"/>
      <c r="F73" s="1007"/>
      <c r="G73" s="1007"/>
      <c r="H73" s="1007"/>
      <c r="I73" s="1007"/>
      <c r="J73" s="354" t="s">
        <v>125</v>
      </c>
      <c r="K73" s="403">
        <f>M73</f>
        <v>0</v>
      </c>
      <c r="L73" s="273"/>
      <c r="M73" s="644">
        <f>SUM(I70:I72)</f>
        <v>0</v>
      </c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</row>
    <row r="74" spans="1:115" ht="19.5" customHeight="1">
      <c r="A74" s="194"/>
      <c r="B74" s="407" t="s">
        <v>684</v>
      </c>
      <c r="C74" s="100"/>
      <c r="D74" s="171"/>
      <c r="E74" s="171"/>
      <c r="F74" s="100"/>
      <c r="G74" s="200"/>
      <c r="H74" s="88"/>
      <c r="I74" s="88"/>
      <c r="J74" s="244" t="s">
        <v>125</v>
      </c>
      <c r="K74" s="309">
        <f>M74</f>
        <v>0</v>
      </c>
      <c r="L74" s="273"/>
      <c r="M74" s="645">
        <f>ROUND((M73)*0.02,0)</f>
        <v>0</v>
      </c>
      <c r="N74" s="28"/>
      <c r="O74" s="27"/>
      <c r="P74" s="229">
        <f>ROUND((M73)*0.03,0)</f>
        <v>0</v>
      </c>
      <c r="Q74" s="211">
        <f>+M74+M75</f>
        <v>0</v>
      </c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</row>
    <row r="75" spans="1:115" ht="19.5" customHeight="1">
      <c r="A75" s="204"/>
      <c r="B75" s="404"/>
      <c r="C75" s="205"/>
      <c r="D75" s="642" t="s">
        <v>683</v>
      </c>
      <c r="E75" s="206"/>
      <c r="F75" s="205"/>
      <c r="G75" s="172"/>
      <c r="H75" s="105"/>
      <c r="I75" s="105"/>
      <c r="J75" s="249" t="s">
        <v>125</v>
      </c>
      <c r="K75" s="309">
        <f>M75</f>
        <v>0</v>
      </c>
      <c r="L75" s="273"/>
      <c r="M75" s="645">
        <f>ROUND((M73)*0.01,0)</f>
        <v>0</v>
      </c>
      <c r="N75" s="28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</row>
    <row r="76" spans="1:115" ht="19.5" customHeight="1">
      <c r="A76" s="193"/>
      <c r="B76" s="176"/>
      <c r="C76" s="176"/>
      <c r="D76" s="176"/>
      <c r="E76" s="342" t="s">
        <v>305</v>
      </c>
      <c r="F76" s="176"/>
      <c r="G76" s="176"/>
      <c r="H76" s="176"/>
      <c r="I76" s="176"/>
      <c r="J76" s="249" t="s">
        <v>125</v>
      </c>
      <c r="K76" s="247">
        <f>M76</f>
        <v>0</v>
      </c>
      <c r="L76" s="273"/>
      <c r="M76" s="646">
        <f>ROUND((M73+Q74),-1)</f>
        <v>0</v>
      </c>
      <c r="N76" s="450">
        <f>+Data!X31</f>
        <v>0</v>
      </c>
      <c r="O76" s="220">
        <f>Data!X31</f>
        <v>0</v>
      </c>
      <c r="P76" s="27"/>
      <c r="Q76" s="27"/>
      <c r="R76" s="27"/>
      <c r="S76" s="27"/>
      <c r="T76" s="27"/>
      <c r="U76" s="27"/>
      <c r="V76" s="27"/>
      <c r="W76" s="27"/>
      <c r="X76" s="27"/>
      <c r="Y76" s="98" t="s">
        <v>109</v>
      </c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</row>
    <row r="77" spans="1:115" ht="19.5" customHeight="1">
      <c r="A77" s="193"/>
      <c r="B77" s="176"/>
      <c r="C77" s="176"/>
      <c r="D77" s="176"/>
      <c r="E77" s="342" t="s">
        <v>339</v>
      </c>
      <c r="F77" s="176"/>
      <c r="G77" s="176"/>
      <c r="H77" s="176"/>
      <c r="I77" s="176"/>
      <c r="J77" s="249" t="s">
        <v>125</v>
      </c>
      <c r="K77" s="247">
        <f>+N76</f>
        <v>0</v>
      </c>
      <c r="L77" s="273"/>
      <c r="M77" s="209"/>
      <c r="N77" s="28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98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</row>
    <row r="78" spans="1:115" ht="12" customHeight="1">
      <c r="A78" s="185"/>
      <c r="B78" s="185"/>
      <c r="C78" s="185"/>
      <c r="D78" s="185"/>
      <c r="E78" s="207"/>
      <c r="F78" s="207"/>
      <c r="G78" s="207"/>
      <c r="H78" s="207"/>
      <c r="I78" s="207"/>
      <c r="J78" s="207"/>
      <c r="K78" s="207"/>
      <c r="L78" s="207"/>
      <c r="M78" s="220" t="str">
        <f>IF(N78=0,("Nil"),(K76-O76))</f>
        <v>Nil</v>
      </c>
      <c r="N78" s="219">
        <f>+K76-K77</f>
        <v>0</v>
      </c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98" t="s">
        <v>225</v>
      </c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</row>
    <row r="79" spans="1:115" ht="18.75" customHeight="1" thickBot="1">
      <c r="A79" s="999" t="str">
        <f>CONCATENATE(Y80,M78," /-")</f>
        <v>The balance tax may be deducted from my salary from the month of  02/2012 at Rs.  Nil /-</v>
      </c>
      <c r="B79" s="1000"/>
      <c r="C79" s="1000"/>
      <c r="D79" s="1000"/>
      <c r="E79" s="1000"/>
      <c r="F79" s="1000"/>
      <c r="G79" s="1000"/>
      <c r="H79" s="1000"/>
      <c r="I79" s="1000"/>
      <c r="J79" s="1000"/>
      <c r="K79" s="1000"/>
      <c r="L79" s="315"/>
      <c r="M79" s="98"/>
      <c r="N79" s="98"/>
      <c r="O79" s="98"/>
      <c r="P79" s="27"/>
      <c r="Q79" s="27"/>
      <c r="R79" s="27"/>
      <c r="S79" s="27"/>
      <c r="T79" s="27"/>
      <c r="U79" s="27"/>
      <c r="V79" s="27"/>
      <c r="W79" s="27"/>
      <c r="X79" s="27"/>
      <c r="Y79" s="98" t="s">
        <v>307</v>
      </c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</row>
    <row r="80" spans="1:115" ht="19.5" customHeight="1" thickTop="1">
      <c r="A80" s="315"/>
      <c r="B80" s="343"/>
      <c r="C80" s="344"/>
      <c r="D80" s="348" t="s">
        <v>340</v>
      </c>
      <c r="E80" s="349"/>
      <c r="F80" s="350"/>
      <c r="G80" s="315"/>
      <c r="H80" s="315"/>
      <c r="I80" s="315"/>
      <c r="J80" s="315"/>
      <c r="K80" s="315"/>
      <c r="L80" s="315"/>
      <c r="M80" s="27"/>
      <c r="N80" s="98"/>
      <c r="O80" s="98"/>
      <c r="P80" s="27"/>
      <c r="Q80" s="27"/>
      <c r="R80" s="27"/>
      <c r="S80" s="27"/>
      <c r="T80" s="27"/>
      <c r="U80" s="27"/>
      <c r="V80" s="27"/>
      <c r="W80" s="27"/>
      <c r="X80" s="27"/>
      <c r="Y80" s="98" t="s">
        <v>620</v>
      </c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</row>
    <row r="81" spans="1:115" ht="19.5" customHeight="1">
      <c r="A81" s="98"/>
      <c r="B81" s="345"/>
      <c r="C81" s="346"/>
      <c r="D81" s="346"/>
      <c r="E81" s="347"/>
      <c r="F81" s="346"/>
      <c r="G81" s="27"/>
      <c r="H81" s="27"/>
      <c r="I81" s="98" t="s">
        <v>192</v>
      </c>
      <c r="J81" s="98"/>
      <c r="K81" s="98"/>
      <c r="L81" s="98"/>
      <c r="M81" s="98"/>
      <c r="N81" s="98"/>
      <c r="O81" s="98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</row>
    <row r="82" spans="1:115" ht="19.5" customHeight="1">
      <c r="A82" s="308">
        <f>+'I T IN PUT DATA'!A100:E100</f>
        <v>0</v>
      </c>
      <c r="B82" s="345"/>
      <c r="C82" s="346"/>
      <c r="D82" s="346"/>
      <c r="E82" s="347"/>
      <c r="F82" s="346"/>
      <c r="G82" s="98"/>
      <c r="H82" s="27"/>
      <c r="I82" s="98"/>
      <c r="J82" s="98"/>
      <c r="K82" s="98"/>
      <c r="L82" s="98"/>
      <c r="M82" s="98"/>
      <c r="N82" s="98"/>
      <c r="O82" s="98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</row>
    <row r="83" spans="1:115" ht="19.5" customHeight="1" thickBot="1">
      <c r="A83" s="98"/>
      <c r="B83" s="996" t="s">
        <v>341</v>
      </c>
      <c r="C83" s="997"/>
      <c r="D83" s="997"/>
      <c r="E83" s="998"/>
      <c r="F83" s="346"/>
      <c r="G83" s="98"/>
      <c r="H83" s="98"/>
      <c r="I83" s="98"/>
      <c r="J83" s="98"/>
      <c r="K83" s="98"/>
      <c r="L83" s="98"/>
      <c r="M83" s="98"/>
      <c r="N83" s="98"/>
      <c r="O83" s="98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</row>
    <row r="84" spans="1:115" ht="19.5" customHeight="1" hidden="1" thickTop="1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</row>
    <row r="85" spans="1:115" ht="19.5" customHeight="1" hidden="1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</row>
    <row r="86" spans="1:115" ht="19.5" customHeight="1" hidden="1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</row>
    <row r="87" spans="1:115" ht="19.5" customHeight="1" hidden="1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</row>
    <row r="88" spans="1:115" ht="19.5" customHeight="1" hidden="1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</row>
    <row r="89" spans="1:115" ht="19.5" customHeight="1" hidden="1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</row>
    <row r="90" spans="1:115" ht="19.5" customHeight="1" hidden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</row>
    <row r="91" spans="1:115" ht="19.5" customHeight="1" hidden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</row>
    <row r="92" spans="1:115" ht="19.5" customHeight="1" hidden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</row>
    <row r="93" spans="1:115" ht="19.5" customHeight="1" hidden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</row>
    <row r="94" spans="1:115" ht="19.5" customHeight="1" hidden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</row>
    <row r="95" spans="1:115" ht="19.5" customHeight="1" hidden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</row>
    <row r="96" spans="1:115" ht="19.5" customHeight="1" hidden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</row>
    <row r="97" spans="1:115" ht="19.5" customHeight="1" hidden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</row>
    <row r="98" spans="1:115" ht="19.5" customHeight="1" hidden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</row>
    <row r="99" spans="1:115" ht="19.5" customHeight="1" hidden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</row>
    <row r="100" spans="1:115" ht="19.5" customHeight="1" hidden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</row>
    <row r="101" spans="1:115" ht="19.5" customHeight="1" hidden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</row>
    <row r="102" spans="1:115" ht="19.5" customHeight="1" hidden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</row>
    <row r="103" spans="1:115" ht="19.5" customHeight="1" hidden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</row>
    <row r="104" spans="1:115" ht="19.5" customHeight="1" hidden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</row>
    <row r="105" spans="1:115" ht="19.5" customHeight="1" hidden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</row>
    <row r="106" spans="1:115" ht="19.5" customHeight="1" hidden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</row>
    <row r="107" spans="1:115" ht="19.5" customHeight="1" hidden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</row>
    <row r="108" spans="1:115" ht="19.5" customHeight="1" hidden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</row>
    <row r="109" spans="1:115" ht="19.5" customHeight="1" hidden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21" t="s">
        <v>12</v>
      </c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</row>
    <row r="110" spans="1:115" ht="19.5" customHeight="1" hidden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</row>
    <row r="111" spans="1:115" ht="19.5" customHeight="1" hidden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</row>
    <row r="112" spans="1:115" ht="19.5" customHeight="1" hidden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</row>
    <row r="113" spans="1:115" ht="19.5" customHeight="1" hidden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</row>
    <row r="114" spans="1:115" ht="19.5" customHeight="1" hidden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</row>
    <row r="115" spans="1:115" ht="19.5" customHeight="1" hidden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</row>
    <row r="116" spans="1:115" ht="19.5" customHeight="1" hidden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</row>
    <row r="117" spans="1:115" ht="19.5" customHeight="1" hidden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</row>
    <row r="118" spans="1:115" ht="19.5" customHeight="1" hidden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</row>
    <row r="119" spans="1:115" ht="19.5" customHeight="1" hidden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</row>
    <row r="120" spans="1:115" ht="19.5" customHeight="1" hidden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</row>
    <row r="121" spans="1:115" ht="19.5" customHeight="1" hidden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</row>
    <row r="122" spans="1:115" ht="19.5" customHeight="1" hidden="1">
      <c r="A122" s="27"/>
      <c r="B122" s="27"/>
      <c r="C122" s="10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</row>
    <row r="123" spans="1:115" ht="19.5" customHeight="1" hidden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</row>
    <row r="124" spans="1:115" ht="19.5" customHeight="1" hidden="1">
      <c r="A124" s="27"/>
      <c r="B124" s="27"/>
      <c r="C124" s="10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</row>
    <row r="125" spans="1:115" ht="19.5" customHeight="1" hidden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</row>
    <row r="126" spans="1:115" ht="19.5" customHeight="1" hidden="1">
      <c r="A126" s="27"/>
      <c r="B126" s="27"/>
      <c r="C126" s="10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</row>
    <row r="127" spans="1:115" ht="19.5" customHeight="1" hidden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</row>
    <row r="128" spans="1:115" ht="19.5" customHeight="1" hidden="1">
      <c r="A128" s="27"/>
      <c r="B128" s="27"/>
      <c r="C128" s="10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</row>
    <row r="129" spans="1:115" ht="19.5" customHeight="1" hidden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</row>
    <row r="130" spans="1:115" ht="19.5" customHeight="1" hidden="1">
      <c r="A130" s="27"/>
      <c r="B130" s="27"/>
      <c r="C130" s="10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</row>
    <row r="131" spans="1:115" ht="12.75" hidden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</row>
    <row r="132" spans="1:115" ht="12.75" hidden="1">
      <c r="A132" s="27"/>
      <c r="B132" s="27"/>
      <c r="C132" s="10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9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</row>
    <row r="133" spans="1:115" ht="12.75" hidden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9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</row>
    <row r="134" spans="1:115" ht="12.75" hidden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</row>
    <row r="135" spans="1:115" ht="12.75" hidden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</row>
    <row r="136" spans="1:115" ht="12.75" hidden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</row>
    <row r="137" spans="1:115" ht="12.75" hidden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</row>
    <row r="138" spans="1:115" ht="12.75" hidden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</row>
    <row r="139" spans="1:115" ht="12.75" hidden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</row>
    <row r="140" spans="1:115" ht="12.75" hidden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</row>
    <row r="141" spans="1:115" ht="12.75" hidden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</row>
    <row r="142" spans="1:115" ht="12.75" hidden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</row>
    <row r="143" spans="1:115" ht="12.75" hidden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</row>
    <row r="144" spans="1:115" ht="12.75" hidden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</row>
    <row r="145" spans="1:115" ht="12.75" hidden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</row>
    <row r="146" spans="1:115" ht="12.75" hidden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</row>
    <row r="147" spans="1:115" ht="12.75" hidden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</row>
    <row r="148" spans="1:115" ht="12.75" hidden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</row>
    <row r="149" spans="1:115" ht="12.75" hidden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</row>
    <row r="150" spans="1:115" ht="12.75" hidden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</row>
    <row r="151" spans="1:115" ht="12.75" hidden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</row>
    <row r="152" spans="1:115" ht="12.75" hidden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</row>
    <row r="153" spans="1:115" ht="12.75" hidden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</row>
    <row r="154" spans="1:115" ht="12.75" hidden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</row>
    <row r="155" spans="1:115" ht="12.75" hidden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</row>
    <row r="156" spans="1:115" ht="12.75" hidden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</row>
    <row r="157" spans="1:115" ht="12.75" hidden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</row>
    <row r="158" spans="1:115" ht="12.75" hidden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</row>
    <row r="159" spans="1:115" ht="12.75" hidden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</row>
    <row r="160" spans="1:115" ht="12.75" hidden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</row>
    <row r="161" spans="1:115" ht="12.75" hidden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</row>
    <row r="162" spans="1:115" ht="12.75" hidden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</row>
    <row r="163" spans="1:115" ht="12.75" hidden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</row>
    <row r="164" spans="1:115" ht="12.75" hidden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</row>
    <row r="165" spans="1:115" ht="12.75" hidden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</row>
    <row r="166" spans="1:115" ht="12.75" hidden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</row>
    <row r="167" spans="1:115" ht="12.75" hidden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</row>
    <row r="168" spans="1:115" ht="12.75" hidden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</row>
    <row r="169" spans="1:115" ht="12.75" hidden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316"/>
      <c r="L169" s="316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</row>
    <row r="170" spans="1:115" ht="12.75" hidden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</row>
    <row r="171" spans="1:115" ht="12.75" hidden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</row>
    <row r="172" spans="1:115" ht="12.75" hidden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9"/>
      <c r="L172" s="29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</row>
    <row r="173" spans="1:115" ht="12.75" hidden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316"/>
      <c r="L173" s="316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</row>
    <row r="174" spans="1:115" ht="12.75" hidden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9"/>
      <c r="L174" s="29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</row>
    <row r="175" spans="1:115" ht="12.75" hidden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</row>
    <row r="176" spans="1:115" ht="12.75" hidden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316"/>
      <c r="L176" s="316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</row>
    <row r="177" spans="1:115" ht="12.75" hidden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</row>
    <row r="178" spans="1:115" ht="12.75" hidden="1">
      <c r="A178" s="27"/>
      <c r="B178" s="27"/>
      <c r="C178" s="27"/>
      <c r="D178" s="27"/>
      <c r="E178" s="27"/>
      <c r="F178" s="27"/>
      <c r="G178" s="27"/>
      <c r="H178" s="107"/>
      <c r="I178" s="27"/>
      <c r="J178" s="27"/>
      <c r="K178" s="29"/>
      <c r="L178" s="29"/>
      <c r="M178" s="10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</row>
    <row r="179" spans="1:115" ht="12.75" hidden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</row>
    <row r="180" spans="1:115" ht="12.75" hidden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</row>
    <row r="181" spans="1:115" ht="12.75" hidden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</row>
    <row r="182" spans="1:115" ht="12.75" hidden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</row>
    <row r="183" spans="13:20" ht="12.75" hidden="1">
      <c r="M183" s="27"/>
      <c r="N183" s="27"/>
      <c r="O183" s="27"/>
      <c r="P183" s="27"/>
      <c r="Q183" s="27"/>
      <c r="R183" s="27"/>
      <c r="S183" s="27"/>
      <c r="T183" s="27"/>
    </row>
    <row r="184" spans="13:20" ht="12.75" hidden="1">
      <c r="M184" s="27"/>
      <c r="N184" s="27"/>
      <c r="O184" s="27"/>
      <c r="P184" s="27"/>
      <c r="Q184" s="27"/>
      <c r="R184" s="27"/>
      <c r="S184" s="27"/>
      <c r="T184" s="27"/>
    </row>
    <row r="185" spans="13:20" ht="12.75" hidden="1">
      <c r="M185" s="27"/>
      <c r="N185" s="27"/>
      <c r="O185" s="27"/>
      <c r="P185" s="27"/>
      <c r="Q185" s="27"/>
      <c r="R185" s="27"/>
      <c r="S185" s="27"/>
      <c r="T185" s="27"/>
    </row>
    <row r="186" spans="13:20" ht="12.75" hidden="1">
      <c r="M186" s="27"/>
      <c r="N186" s="27"/>
      <c r="O186" s="27"/>
      <c r="P186" s="27"/>
      <c r="Q186" s="27"/>
      <c r="R186" s="27"/>
      <c r="S186" s="27"/>
      <c r="T186" s="27"/>
    </row>
    <row r="187" spans="13:20" ht="12.75" hidden="1">
      <c r="M187" s="27"/>
      <c r="N187" s="27"/>
      <c r="O187" s="27"/>
      <c r="P187" s="27"/>
      <c r="Q187" s="27"/>
      <c r="R187" s="27"/>
      <c r="S187" s="27"/>
      <c r="T187" s="27"/>
    </row>
    <row r="188" spans="13:20" ht="12.75" hidden="1">
      <c r="M188" s="27"/>
      <c r="N188" s="27"/>
      <c r="O188" s="27"/>
      <c r="P188" s="27"/>
      <c r="Q188" s="27"/>
      <c r="R188" s="27"/>
      <c r="S188" s="27"/>
      <c r="T188" s="27"/>
    </row>
    <row r="189" spans="13:20" ht="12.75" hidden="1">
      <c r="M189" s="27"/>
      <c r="N189" s="27"/>
      <c r="O189" s="27"/>
      <c r="P189" s="27"/>
      <c r="Q189" s="27"/>
      <c r="R189" s="27"/>
      <c r="S189" s="27"/>
      <c r="T189" s="27"/>
    </row>
    <row r="190" spans="13:20" ht="12.75" hidden="1">
      <c r="M190" s="27"/>
      <c r="N190" s="27"/>
      <c r="O190" s="27"/>
      <c r="P190" s="27"/>
      <c r="Q190" s="27"/>
      <c r="R190" s="27"/>
      <c r="S190" s="27"/>
      <c r="T190" s="27"/>
    </row>
    <row r="191" spans="13:20" ht="12.75" hidden="1">
      <c r="M191" s="27"/>
      <c r="N191" s="27"/>
      <c r="O191" s="27"/>
      <c r="P191" s="27"/>
      <c r="Q191" s="27"/>
      <c r="R191" s="27"/>
      <c r="S191" s="27"/>
      <c r="T191" s="27"/>
    </row>
    <row r="192" spans="13:20" ht="12.75" hidden="1">
      <c r="M192" s="27"/>
      <c r="N192" s="27"/>
      <c r="O192" s="27"/>
      <c r="P192" s="27"/>
      <c r="Q192" s="27"/>
      <c r="R192" s="27"/>
      <c r="S192" s="27"/>
      <c r="T192" s="27"/>
    </row>
    <row r="193" spans="13:20" ht="12.75" hidden="1">
      <c r="M193" s="27"/>
      <c r="N193" s="27"/>
      <c r="O193" s="27"/>
      <c r="P193" s="27"/>
      <c r="Q193" s="27"/>
      <c r="R193" s="27"/>
      <c r="S193" s="27"/>
      <c r="T193" s="27"/>
    </row>
    <row r="194" spans="13:20" ht="12.75" hidden="1">
      <c r="M194" s="27"/>
      <c r="N194" s="27"/>
      <c r="O194" s="27"/>
      <c r="P194" s="27"/>
      <c r="Q194" s="27"/>
      <c r="R194" s="27"/>
      <c r="S194" s="27"/>
      <c r="T194" s="27"/>
    </row>
    <row r="195" spans="13:20" ht="12.75" hidden="1">
      <c r="M195" s="27"/>
      <c r="N195" s="27"/>
      <c r="O195" s="27"/>
      <c r="P195" s="27"/>
      <c r="Q195" s="27"/>
      <c r="R195" s="27"/>
      <c r="S195" s="27"/>
      <c r="T195" s="27"/>
    </row>
    <row r="196" spans="13:20" ht="12.75" hidden="1">
      <c r="M196" s="27"/>
      <c r="N196" s="27"/>
      <c r="O196" s="27"/>
      <c r="P196" s="27"/>
      <c r="Q196" s="27"/>
      <c r="R196" s="27"/>
      <c r="S196" s="27"/>
      <c r="T196" s="27"/>
    </row>
    <row r="197" spans="13:20" ht="12.75" hidden="1">
      <c r="M197" s="27"/>
      <c r="N197" s="27"/>
      <c r="O197" s="27"/>
      <c r="P197" s="27"/>
      <c r="Q197" s="27"/>
      <c r="R197" s="27"/>
      <c r="S197" s="27"/>
      <c r="T197" s="27"/>
    </row>
    <row r="198" spans="13:20" ht="12.75" hidden="1">
      <c r="M198" s="27"/>
      <c r="N198" s="27"/>
      <c r="O198" s="27"/>
      <c r="P198" s="27"/>
      <c r="Q198" s="27"/>
      <c r="R198" s="27"/>
      <c r="S198" s="27"/>
      <c r="T198" s="27"/>
    </row>
    <row r="199" spans="13:20" ht="12.75" hidden="1">
      <c r="M199" s="27"/>
      <c r="N199" s="27"/>
      <c r="O199" s="27"/>
      <c r="P199" s="27"/>
      <c r="Q199" s="27"/>
      <c r="R199" s="27"/>
      <c r="S199" s="27"/>
      <c r="T199" s="27"/>
    </row>
    <row r="200" spans="13:20" ht="12.75" hidden="1">
      <c r="M200" s="27"/>
      <c r="N200" s="27"/>
      <c r="O200" s="27"/>
      <c r="P200" s="27"/>
      <c r="Q200" s="27"/>
      <c r="R200" s="27"/>
      <c r="S200" s="27"/>
      <c r="T200" s="27"/>
    </row>
    <row r="201" spans="13:20" ht="12.75" hidden="1">
      <c r="M201" s="27"/>
      <c r="N201" s="27"/>
      <c r="O201" s="27"/>
      <c r="P201" s="27"/>
      <c r="Q201" s="27"/>
      <c r="R201" s="27"/>
      <c r="S201" s="27"/>
      <c r="T201" s="27"/>
    </row>
    <row r="202" spans="13:20" ht="12.75" hidden="1">
      <c r="M202" s="27"/>
      <c r="N202" s="27"/>
      <c r="O202" s="27"/>
      <c r="P202" s="27"/>
      <c r="Q202" s="27"/>
      <c r="R202" s="27"/>
      <c r="S202" s="27"/>
      <c r="T202" s="27"/>
    </row>
    <row r="203" spans="13:20" ht="12.75" hidden="1">
      <c r="M203" s="27"/>
      <c r="N203" s="27"/>
      <c r="O203" s="27"/>
      <c r="P203" s="27"/>
      <c r="Q203" s="27"/>
      <c r="R203" s="27"/>
      <c r="S203" s="27"/>
      <c r="T203" s="27"/>
    </row>
    <row r="204" spans="13:20" ht="12.75" hidden="1">
      <c r="M204" s="27"/>
      <c r="N204" s="27"/>
      <c r="O204" s="27"/>
      <c r="P204" s="27"/>
      <c r="Q204" s="27"/>
      <c r="R204" s="27"/>
      <c r="S204" s="27"/>
      <c r="T204" s="27"/>
    </row>
    <row r="205" spans="13:20" ht="12.75" hidden="1">
      <c r="M205" s="27"/>
      <c r="N205" s="27"/>
      <c r="O205" s="27"/>
      <c r="P205" s="27"/>
      <c r="Q205" s="27"/>
      <c r="R205" s="27"/>
      <c r="S205" s="27"/>
      <c r="T205" s="27"/>
    </row>
    <row r="206" spans="13:20" ht="12.75" hidden="1">
      <c r="M206" s="27"/>
      <c r="N206" s="27"/>
      <c r="O206" s="27"/>
      <c r="P206" s="27"/>
      <c r="Q206" s="27"/>
      <c r="R206" s="27"/>
      <c r="S206" s="27"/>
      <c r="T206" s="27"/>
    </row>
    <row r="207" spans="13:20" ht="12.75" hidden="1">
      <c r="M207" s="27"/>
      <c r="N207" s="27"/>
      <c r="O207" s="27"/>
      <c r="P207" s="27"/>
      <c r="Q207" s="27"/>
      <c r="R207" s="27"/>
      <c r="S207" s="27"/>
      <c r="T207" s="27"/>
    </row>
    <row r="208" spans="13:20" ht="12.75" hidden="1">
      <c r="M208" s="27"/>
      <c r="N208" s="27"/>
      <c r="O208" s="27"/>
      <c r="P208" s="27"/>
      <c r="Q208" s="27"/>
      <c r="R208" s="27"/>
      <c r="S208" s="27"/>
      <c r="T208" s="27"/>
    </row>
    <row r="209" spans="13:20" ht="12.75" hidden="1">
      <c r="M209" s="27"/>
      <c r="N209" s="27"/>
      <c r="O209" s="27"/>
      <c r="P209" s="27"/>
      <c r="Q209" s="27"/>
      <c r="R209" s="27"/>
      <c r="S209" s="27"/>
      <c r="T209" s="27"/>
    </row>
    <row r="210" spans="13:20" ht="12.75" hidden="1">
      <c r="M210" s="27"/>
      <c r="N210" s="27"/>
      <c r="O210" s="27"/>
      <c r="P210" s="27"/>
      <c r="Q210" s="27"/>
      <c r="R210" s="27"/>
      <c r="S210" s="27"/>
      <c r="T210" s="27"/>
    </row>
    <row r="211" spans="13:20" ht="12.75" hidden="1">
      <c r="M211" s="27"/>
      <c r="N211" s="27"/>
      <c r="O211" s="27"/>
      <c r="P211" s="27"/>
      <c r="Q211" s="27"/>
      <c r="R211" s="27"/>
      <c r="S211" s="27"/>
      <c r="T211" s="27"/>
    </row>
    <row r="212" spans="13:20" ht="12.75" hidden="1">
      <c r="M212" s="27"/>
      <c r="N212" s="27"/>
      <c r="O212" s="27"/>
      <c r="P212" s="27"/>
      <c r="Q212" s="27"/>
      <c r="R212" s="27"/>
      <c r="S212" s="27"/>
      <c r="T212" s="27"/>
    </row>
    <row r="213" spans="13:20" ht="12.75" hidden="1">
      <c r="M213" s="27"/>
      <c r="N213" s="27"/>
      <c r="O213" s="27"/>
      <c r="P213" s="27"/>
      <c r="Q213" s="27"/>
      <c r="R213" s="27"/>
      <c r="S213" s="27"/>
      <c r="T213" s="27"/>
    </row>
    <row r="214" spans="13:20" ht="12.75" hidden="1">
      <c r="M214" s="27"/>
      <c r="N214" s="27"/>
      <c r="O214" s="27"/>
      <c r="P214" s="27"/>
      <c r="Q214" s="27"/>
      <c r="R214" s="27"/>
      <c r="S214" s="27"/>
      <c r="T214" s="27"/>
    </row>
    <row r="215" spans="13:20" ht="12.75" hidden="1">
      <c r="M215" s="27"/>
      <c r="N215" s="27"/>
      <c r="O215" s="27"/>
      <c r="P215" s="27"/>
      <c r="Q215" s="27"/>
      <c r="R215" s="27"/>
      <c r="S215" s="27"/>
      <c r="T215" s="27"/>
    </row>
    <row r="216" spans="13:20" ht="12.75" hidden="1">
      <c r="M216" s="27"/>
      <c r="N216" s="27"/>
      <c r="O216" s="27"/>
      <c r="P216" s="27"/>
      <c r="Q216" s="27"/>
      <c r="R216" s="27"/>
      <c r="S216" s="27"/>
      <c r="T216" s="27"/>
    </row>
    <row r="217" spans="13:20" ht="12.75" hidden="1">
      <c r="M217" s="27"/>
      <c r="N217" s="27"/>
      <c r="O217" s="27"/>
      <c r="P217" s="27"/>
      <c r="Q217" s="27"/>
      <c r="R217" s="27"/>
      <c r="S217" s="27"/>
      <c r="T217" s="27"/>
    </row>
    <row r="218" spans="13:20" ht="12.75" hidden="1">
      <c r="M218" s="27"/>
      <c r="N218" s="27"/>
      <c r="O218" s="27"/>
      <c r="P218" s="27"/>
      <c r="Q218" s="27"/>
      <c r="R218" s="27"/>
      <c r="S218" s="27"/>
      <c r="T218" s="27"/>
    </row>
    <row r="219" spans="13:20" ht="12.75" hidden="1">
      <c r="M219" s="27"/>
      <c r="N219" s="27"/>
      <c r="O219" s="27"/>
      <c r="P219" s="27"/>
      <c r="Q219" s="27"/>
      <c r="R219" s="27"/>
      <c r="S219" s="27"/>
      <c r="T219" s="27"/>
    </row>
    <row r="220" spans="13:20" ht="12.75" hidden="1">
      <c r="M220" s="27"/>
      <c r="N220" s="27"/>
      <c r="O220" s="27"/>
      <c r="P220" s="27"/>
      <c r="Q220" s="27"/>
      <c r="R220" s="27"/>
      <c r="S220" s="27"/>
      <c r="T220" s="27"/>
    </row>
    <row r="221" spans="13:20" ht="12.75" hidden="1">
      <c r="M221" s="27"/>
      <c r="N221" s="27"/>
      <c r="O221" s="27"/>
      <c r="P221" s="27"/>
      <c r="Q221" s="27"/>
      <c r="R221" s="27"/>
      <c r="S221" s="27"/>
      <c r="T221" s="27"/>
    </row>
    <row r="222" spans="13:20" ht="12.75" hidden="1">
      <c r="M222" s="27"/>
      <c r="N222" s="27"/>
      <c r="O222" s="27"/>
      <c r="P222" s="27"/>
      <c r="Q222" s="27"/>
      <c r="R222" s="27"/>
      <c r="S222" s="27"/>
      <c r="T222" s="27"/>
    </row>
    <row r="223" spans="13:20" ht="12.75" hidden="1">
      <c r="M223" s="27"/>
      <c r="N223" s="27"/>
      <c r="O223" s="27"/>
      <c r="P223" s="27"/>
      <c r="Q223" s="27"/>
      <c r="R223" s="27"/>
      <c r="S223" s="27"/>
      <c r="T223" s="27"/>
    </row>
    <row r="224" spans="13:20" ht="12.75" hidden="1">
      <c r="M224" s="27"/>
      <c r="N224" s="27"/>
      <c r="O224" s="27"/>
      <c r="P224" s="27"/>
      <c r="Q224" s="27"/>
      <c r="R224" s="27"/>
      <c r="S224" s="27"/>
      <c r="T224" s="27"/>
    </row>
    <row r="225" spans="13:20" ht="12.75" hidden="1">
      <c r="M225" s="27"/>
      <c r="N225" s="27"/>
      <c r="O225" s="27"/>
      <c r="P225" s="27"/>
      <c r="Q225" s="27"/>
      <c r="R225" s="27"/>
      <c r="S225" s="27"/>
      <c r="T225" s="27"/>
    </row>
    <row r="226" spans="13:20" ht="12.75" hidden="1">
      <c r="M226" s="27"/>
      <c r="N226" s="27"/>
      <c r="O226" s="27"/>
      <c r="P226" s="27"/>
      <c r="Q226" s="27"/>
      <c r="R226" s="27"/>
      <c r="S226" s="27"/>
      <c r="T226" s="27"/>
    </row>
    <row r="227" spans="13:20" ht="12.75" hidden="1">
      <c r="M227" s="27"/>
      <c r="N227" s="27"/>
      <c r="O227" s="27"/>
      <c r="P227" s="27"/>
      <c r="Q227" s="27"/>
      <c r="R227" s="27"/>
      <c r="S227" s="27"/>
      <c r="T227" s="27"/>
    </row>
    <row r="228" spans="13:20" ht="12.75" hidden="1">
      <c r="M228" s="27"/>
      <c r="N228" s="27"/>
      <c r="O228" s="27"/>
      <c r="P228" s="27"/>
      <c r="Q228" s="27"/>
      <c r="R228" s="27"/>
      <c r="S228" s="27"/>
      <c r="T228" s="27"/>
    </row>
    <row r="229" spans="13:20" ht="12.75" hidden="1">
      <c r="M229" s="27"/>
      <c r="N229" s="27"/>
      <c r="O229" s="27"/>
      <c r="P229" s="27"/>
      <c r="Q229" s="27"/>
      <c r="R229" s="27"/>
      <c r="S229" s="27"/>
      <c r="T229" s="27"/>
    </row>
    <row r="230" spans="13:20" ht="12.75" hidden="1">
      <c r="M230" s="27"/>
      <c r="N230" s="27"/>
      <c r="O230" s="27"/>
      <c r="P230" s="27"/>
      <c r="Q230" s="27"/>
      <c r="R230" s="27"/>
      <c r="S230" s="27"/>
      <c r="T230" s="27"/>
    </row>
    <row r="231" spans="13:20" ht="12.75" hidden="1">
      <c r="M231" s="27"/>
      <c r="N231" s="27"/>
      <c r="O231" s="27"/>
      <c r="P231" s="27"/>
      <c r="Q231" s="27"/>
      <c r="R231" s="27"/>
      <c r="S231" s="27"/>
      <c r="T231" s="27"/>
    </row>
    <row r="232" spans="13:20" ht="12.75" hidden="1">
      <c r="M232" s="27"/>
      <c r="N232" s="27"/>
      <c r="O232" s="27"/>
      <c r="P232" s="27"/>
      <c r="Q232" s="27"/>
      <c r="R232" s="27"/>
      <c r="S232" s="27"/>
      <c r="T232" s="27"/>
    </row>
    <row r="233" spans="13:20" ht="12.75" hidden="1">
      <c r="M233" s="27"/>
      <c r="N233" s="27"/>
      <c r="O233" s="27"/>
      <c r="P233" s="27"/>
      <c r="Q233" s="27"/>
      <c r="R233" s="27"/>
      <c r="S233" s="27"/>
      <c r="T233" s="27"/>
    </row>
    <row r="234" spans="13:20" ht="12.75" hidden="1">
      <c r="M234" s="27"/>
      <c r="N234" s="27"/>
      <c r="O234" s="27"/>
      <c r="P234" s="27"/>
      <c r="Q234" s="27"/>
      <c r="R234" s="27"/>
      <c r="S234" s="27"/>
      <c r="T234" s="27"/>
    </row>
    <row r="235" spans="13:20" ht="12.75" hidden="1">
      <c r="M235" s="27"/>
      <c r="N235" s="27"/>
      <c r="O235" s="27"/>
      <c r="P235" s="27"/>
      <c r="Q235" s="27"/>
      <c r="R235" s="27"/>
      <c r="S235" s="27"/>
      <c r="T235" s="27"/>
    </row>
    <row r="236" spans="13:20" ht="12.75" hidden="1">
      <c r="M236" s="27"/>
      <c r="N236" s="27"/>
      <c r="O236" s="27"/>
      <c r="P236" s="27"/>
      <c r="Q236" s="27"/>
      <c r="R236" s="27"/>
      <c r="S236" s="27"/>
      <c r="T236" s="27"/>
    </row>
    <row r="237" spans="13:20" ht="12.75" hidden="1">
      <c r="M237" s="27"/>
      <c r="N237" s="27"/>
      <c r="O237" s="27"/>
      <c r="P237" s="27"/>
      <c r="Q237" s="27"/>
      <c r="R237" s="27"/>
      <c r="S237" s="27"/>
      <c r="T237" s="27"/>
    </row>
    <row r="238" spans="13:20" ht="12.75" hidden="1">
      <c r="M238" s="27"/>
      <c r="N238" s="27"/>
      <c r="O238" s="27"/>
      <c r="P238" s="27"/>
      <c r="Q238" s="27"/>
      <c r="R238" s="27"/>
      <c r="S238" s="27"/>
      <c r="T238" s="27"/>
    </row>
    <row r="239" spans="13:20" ht="12.75" hidden="1">
      <c r="M239" s="27"/>
      <c r="N239" s="27"/>
      <c r="O239" s="27"/>
      <c r="P239" s="27"/>
      <c r="Q239" s="27"/>
      <c r="R239" s="27"/>
      <c r="S239" s="27"/>
      <c r="T239" s="27"/>
    </row>
    <row r="240" spans="13:20" ht="12.75" hidden="1">
      <c r="M240" s="27"/>
      <c r="N240" s="27"/>
      <c r="O240" s="27"/>
      <c r="P240" s="27"/>
      <c r="Q240" s="27"/>
      <c r="R240" s="27"/>
      <c r="S240" s="27"/>
      <c r="T240" s="27"/>
    </row>
    <row r="241" spans="13:20" ht="12.75" hidden="1">
      <c r="M241" s="27"/>
      <c r="N241" s="27"/>
      <c r="O241" s="27"/>
      <c r="P241" s="27"/>
      <c r="Q241" s="27"/>
      <c r="R241" s="27"/>
      <c r="S241" s="27"/>
      <c r="T241" s="27"/>
    </row>
    <row r="242" spans="13:20" ht="12.75" hidden="1">
      <c r="M242" s="27"/>
      <c r="N242" s="27"/>
      <c r="O242" s="27"/>
      <c r="P242" s="27"/>
      <c r="Q242" s="27"/>
      <c r="R242" s="27"/>
      <c r="S242" s="27"/>
      <c r="T242" s="27"/>
    </row>
    <row r="243" spans="13:20" ht="12.75" hidden="1">
      <c r="M243" s="27"/>
      <c r="N243" s="27"/>
      <c r="O243" s="27"/>
      <c r="P243" s="27"/>
      <c r="Q243" s="27"/>
      <c r="R243" s="27"/>
      <c r="S243" s="27"/>
      <c r="T243" s="27"/>
    </row>
    <row r="244" spans="13:20" ht="12.75" hidden="1">
      <c r="M244" s="27"/>
      <c r="N244" s="27"/>
      <c r="O244" s="27"/>
      <c r="P244" s="27"/>
      <c r="Q244" s="27"/>
      <c r="R244" s="27"/>
      <c r="S244" s="27"/>
      <c r="T244" s="27"/>
    </row>
    <row r="245" spans="13:20" ht="12.75" hidden="1">
      <c r="M245" s="27"/>
      <c r="N245" s="27"/>
      <c r="O245" s="27"/>
      <c r="P245" s="27"/>
      <c r="Q245" s="27"/>
      <c r="R245" s="27"/>
      <c r="S245" s="27"/>
      <c r="T245" s="27"/>
    </row>
    <row r="246" spans="13:20" ht="12.75" hidden="1">
      <c r="M246" s="27"/>
      <c r="N246" s="27"/>
      <c r="O246" s="27"/>
      <c r="P246" s="27"/>
      <c r="Q246" s="27"/>
      <c r="R246" s="27"/>
      <c r="S246" s="27"/>
      <c r="T246" s="27"/>
    </row>
    <row r="247" spans="13:20" ht="12.75" hidden="1">
      <c r="M247" s="27"/>
      <c r="N247" s="27"/>
      <c r="O247" s="27"/>
      <c r="P247" s="27"/>
      <c r="Q247" s="27"/>
      <c r="R247" s="27"/>
      <c r="S247" s="27"/>
      <c r="T247" s="27"/>
    </row>
    <row r="248" spans="13:20" ht="12.75" hidden="1">
      <c r="M248" s="27"/>
      <c r="N248" s="27"/>
      <c r="O248" s="27"/>
      <c r="P248" s="27"/>
      <c r="Q248" s="27"/>
      <c r="R248" s="27"/>
      <c r="S248" s="27"/>
      <c r="T248" s="27"/>
    </row>
    <row r="249" spans="13:20" ht="12.75" hidden="1">
      <c r="M249" s="27"/>
      <c r="N249" s="27"/>
      <c r="O249" s="27"/>
      <c r="P249" s="27"/>
      <c r="Q249" s="27"/>
      <c r="R249" s="27"/>
      <c r="S249" s="27"/>
      <c r="T249" s="27"/>
    </row>
    <row r="250" spans="13:20" ht="12.75" hidden="1">
      <c r="M250" s="27"/>
      <c r="N250" s="27"/>
      <c r="O250" s="27"/>
      <c r="P250" s="27"/>
      <c r="Q250" s="27"/>
      <c r="R250" s="27"/>
      <c r="S250" s="27"/>
      <c r="T250" s="27"/>
    </row>
    <row r="251" spans="13:20" ht="12.75" hidden="1">
      <c r="M251" s="27"/>
      <c r="N251" s="27"/>
      <c r="O251" s="27"/>
      <c r="P251" s="27"/>
      <c r="Q251" s="27"/>
      <c r="R251" s="27"/>
      <c r="S251" s="27"/>
      <c r="T251" s="27"/>
    </row>
    <row r="252" spans="13:20" ht="12.75" hidden="1">
      <c r="M252" s="27"/>
      <c r="N252" s="27"/>
      <c r="O252" s="27"/>
      <c r="P252" s="27"/>
      <c r="Q252" s="27"/>
      <c r="R252" s="27"/>
      <c r="S252" s="27"/>
      <c r="T252" s="27"/>
    </row>
    <row r="253" spans="13:20" ht="12.75" hidden="1">
      <c r="M253" s="27"/>
      <c r="N253" s="27"/>
      <c r="O253" s="27"/>
      <c r="P253" s="27"/>
      <c r="Q253" s="27"/>
      <c r="R253" s="27"/>
      <c r="S253" s="27"/>
      <c r="T253" s="27"/>
    </row>
    <row r="254" spans="13:20" ht="12.75" hidden="1">
      <c r="M254" s="27"/>
      <c r="N254" s="27"/>
      <c r="O254" s="27"/>
      <c r="P254" s="27"/>
      <c r="Q254" s="27"/>
      <c r="R254" s="27"/>
      <c r="S254" s="27"/>
      <c r="T254" s="27"/>
    </row>
    <row r="255" spans="13:20" ht="12.75" hidden="1">
      <c r="M255" s="27"/>
      <c r="N255" s="27"/>
      <c r="O255" s="27"/>
      <c r="P255" s="27"/>
      <c r="Q255" s="27"/>
      <c r="R255" s="27"/>
      <c r="S255" s="27"/>
      <c r="T255" s="27"/>
    </row>
    <row r="256" spans="13:20" ht="12.75" hidden="1">
      <c r="M256" s="27"/>
      <c r="N256" s="27"/>
      <c r="O256" s="27"/>
      <c r="P256" s="27"/>
      <c r="Q256" s="27"/>
      <c r="R256" s="27"/>
      <c r="S256" s="27"/>
      <c r="T256" s="27"/>
    </row>
    <row r="257" spans="13:20" ht="12.75" hidden="1">
      <c r="M257" s="27"/>
      <c r="N257" s="27"/>
      <c r="O257" s="27"/>
      <c r="P257" s="27"/>
      <c r="Q257" s="27"/>
      <c r="R257" s="27"/>
      <c r="S257" s="27"/>
      <c r="T257" s="27"/>
    </row>
    <row r="258" spans="13:20" ht="12.75" hidden="1">
      <c r="M258" s="27"/>
      <c r="N258" s="27"/>
      <c r="O258" s="27"/>
      <c r="P258" s="27"/>
      <c r="Q258" s="27"/>
      <c r="R258" s="27"/>
      <c r="S258" s="27"/>
      <c r="T258" s="27"/>
    </row>
    <row r="259" spans="13:20" ht="12.75" hidden="1">
      <c r="M259" s="27"/>
      <c r="N259" s="27"/>
      <c r="O259" s="27"/>
      <c r="P259" s="27"/>
      <c r="Q259" s="27"/>
      <c r="R259" s="27"/>
      <c r="S259" s="27"/>
      <c r="T259" s="27"/>
    </row>
    <row r="260" spans="13:20" ht="12.75" hidden="1">
      <c r="M260" s="27"/>
      <c r="N260" s="27"/>
      <c r="O260" s="27"/>
      <c r="P260" s="27"/>
      <c r="Q260" s="27"/>
      <c r="R260" s="27"/>
      <c r="S260" s="27"/>
      <c r="T260" s="27"/>
    </row>
    <row r="261" spans="13:20" ht="12.75" hidden="1">
      <c r="M261" s="27"/>
      <c r="N261" s="27"/>
      <c r="O261" s="27"/>
      <c r="P261" s="27"/>
      <c r="Q261" s="27"/>
      <c r="R261" s="27"/>
      <c r="S261" s="27"/>
      <c r="T261" s="27"/>
    </row>
    <row r="262" spans="13:20" ht="12.75" hidden="1">
      <c r="M262" s="27"/>
      <c r="N262" s="27"/>
      <c r="O262" s="27"/>
      <c r="P262" s="27"/>
      <c r="Q262" s="27"/>
      <c r="R262" s="27"/>
      <c r="S262" s="27"/>
      <c r="T262" s="27"/>
    </row>
    <row r="263" spans="13:20" ht="12.75" hidden="1">
      <c r="M263" s="27"/>
      <c r="N263" s="27"/>
      <c r="O263" s="27"/>
      <c r="P263" s="27"/>
      <c r="Q263" s="27"/>
      <c r="R263" s="27"/>
      <c r="S263" s="27"/>
      <c r="T263" s="27"/>
    </row>
    <row r="264" spans="13:20" ht="12.75" hidden="1">
      <c r="M264" s="27"/>
      <c r="N264" s="27"/>
      <c r="O264" s="27"/>
      <c r="P264" s="27"/>
      <c r="Q264" s="27"/>
      <c r="R264" s="27"/>
      <c r="S264" s="27"/>
      <c r="T264" s="27"/>
    </row>
    <row r="265" spans="13:20" ht="12.75" hidden="1">
      <c r="M265" s="27"/>
      <c r="N265" s="27"/>
      <c r="O265" s="27"/>
      <c r="P265" s="27"/>
      <c r="Q265" s="27"/>
      <c r="R265" s="27"/>
      <c r="S265" s="27"/>
      <c r="T265" s="27"/>
    </row>
    <row r="266" spans="13:20" ht="12.75" hidden="1">
      <c r="M266" s="27"/>
      <c r="N266" s="27"/>
      <c r="O266" s="27"/>
      <c r="P266" s="27"/>
      <c r="Q266" s="27"/>
      <c r="R266" s="27"/>
      <c r="S266" s="27"/>
      <c r="T266" s="27"/>
    </row>
    <row r="267" spans="13:20" ht="12.75" hidden="1">
      <c r="M267" s="27"/>
      <c r="N267" s="27"/>
      <c r="O267" s="27"/>
      <c r="P267" s="27"/>
      <c r="Q267" s="27"/>
      <c r="R267" s="27"/>
      <c r="S267" s="27"/>
      <c r="T267" s="27"/>
    </row>
    <row r="268" spans="13:20" ht="12.75" hidden="1">
      <c r="M268" s="27"/>
      <c r="N268" s="27"/>
      <c r="O268" s="27"/>
      <c r="P268" s="27"/>
      <c r="Q268" s="27"/>
      <c r="R268" s="27"/>
      <c r="S268" s="27"/>
      <c r="T268" s="27"/>
    </row>
    <row r="269" spans="13:20" ht="12.75" hidden="1">
      <c r="M269" s="27"/>
      <c r="N269" s="27"/>
      <c r="O269" s="27"/>
      <c r="P269" s="27"/>
      <c r="Q269" s="27"/>
      <c r="R269" s="27"/>
      <c r="S269" s="27"/>
      <c r="T269" s="27"/>
    </row>
    <row r="270" spans="13:20" ht="12.75" hidden="1">
      <c r="M270" s="27"/>
      <c r="N270" s="27"/>
      <c r="O270" s="27"/>
      <c r="P270" s="27"/>
      <c r="Q270" s="27"/>
      <c r="R270" s="27"/>
      <c r="S270" s="27"/>
      <c r="T270" s="27"/>
    </row>
    <row r="271" spans="13:20" ht="12.75" hidden="1">
      <c r="M271" s="27"/>
      <c r="N271" s="27"/>
      <c r="O271" s="27"/>
      <c r="P271" s="27"/>
      <c r="Q271" s="27"/>
      <c r="R271" s="27"/>
      <c r="S271" s="27"/>
      <c r="T271" s="27"/>
    </row>
    <row r="272" spans="13:20" ht="12.75" hidden="1">
      <c r="M272" s="27"/>
      <c r="N272" s="27"/>
      <c r="O272" s="27"/>
      <c r="P272" s="27"/>
      <c r="Q272" s="27"/>
      <c r="R272" s="27"/>
      <c r="S272" s="27"/>
      <c r="T272" s="27"/>
    </row>
    <row r="273" spans="13:20" ht="12.75" hidden="1">
      <c r="M273" s="27"/>
      <c r="N273" s="27"/>
      <c r="O273" s="27"/>
      <c r="P273" s="27"/>
      <c r="Q273" s="27"/>
      <c r="R273" s="27"/>
      <c r="S273" s="27"/>
      <c r="T273" s="27"/>
    </row>
    <row r="274" spans="13:20" ht="12.75" hidden="1">
      <c r="M274" s="27"/>
      <c r="N274" s="27"/>
      <c r="O274" s="27"/>
      <c r="P274" s="27"/>
      <c r="Q274" s="27"/>
      <c r="R274" s="27"/>
      <c r="S274" s="27"/>
      <c r="T274" s="27"/>
    </row>
    <row r="275" spans="13:20" ht="12.75" hidden="1">
      <c r="M275" s="27"/>
      <c r="N275" s="27"/>
      <c r="O275" s="27"/>
      <c r="P275" s="27"/>
      <c r="Q275" s="27"/>
      <c r="R275" s="27"/>
      <c r="S275" s="27"/>
      <c r="T275" s="27"/>
    </row>
    <row r="276" spans="13:20" ht="12.75" hidden="1">
      <c r="M276" s="27"/>
      <c r="N276" s="27"/>
      <c r="O276" s="27"/>
      <c r="P276" s="27"/>
      <c r="Q276" s="27"/>
      <c r="R276" s="27"/>
      <c r="S276" s="27"/>
      <c r="T276" s="27"/>
    </row>
    <row r="277" spans="13:20" ht="12.75" hidden="1">
      <c r="M277" s="27"/>
      <c r="N277" s="27"/>
      <c r="O277" s="27"/>
      <c r="P277" s="27"/>
      <c r="Q277" s="27"/>
      <c r="R277" s="27"/>
      <c r="S277" s="27"/>
      <c r="T277" s="27"/>
    </row>
    <row r="278" spans="13:20" ht="12.75" hidden="1">
      <c r="M278" s="27"/>
      <c r="N278" s="27"/>
      <c r="O278" s="27"/>
      <c r="P278" s="27"/>
      <c r="Q278" s="27"/>
      <c r="R278" s="27"/>
      <c r="S278" s="27"/>
      <c r="T278" s="27"/>
    </row>
    <row r="279" spans="13:20" ht="12.75" hidden="1">
      <c r="M279" s="27"/>
      <c r="N279" s="27"/>
      <c r="O279" s="27"/>
      <c r="P279" s="27"/>
      <c r="Q279" s="27"/>
      <c r="R279" s="27"/>
      <c r="S279" s="27"/>
      <c r="T279" s="27"/>
    </row>
    <row r="280" spans="13:20" ht="12.75" hidden="1">
      <c r="M280" s="27"/>
      <c r="N280" s="27"/>
      <c r="O280" s="27"/>
      <c r="P280" s="27"/>
      <c r="Q280" s="27"/>
      <c r="R280" s="27"/>
      <c r="S280" s="27"/>
      <c r="T280" s="27"/>
    </row>
    <row r="281" spans="13:20" ht="12.75" hidden="1">
      <c r="M281" s="27"/>
      <c r="N281" s="27"/>
      <c r="O281" s="27"/>
      <c r="P281" s="27"/>
      <c r="Q281" s="27"/>
      <c r="R281" s="27"/>
      <c r="S281" s="27"/>
      <c r="T281" s="27"/>
    </row>
    <row r="282" spans="13:20" ht="12.75" hidden="1">
      <c r="M282" s="27"/>
      <c r="N282" s="27"/>
      <c r="O282" s="27"/>
      <c r="P282" s="27"/>
      <c r="Q282" s="27"/>
      <c r="R282" s="27"/>
      <c r="S282" s="27"/>
      <c r="T282" s="27"/>
    </row>
    <row r="283" spans="13:20" ht="12.75" hidden="1">
      <c r="M283" s="27"/>
      <c r="N283" s="27"/>
      <c r="O283" s="27"/>
      <c r="P283" s="27"/>
      <c r="Q283" s="27"/>
      <c r="R283" s="27"/>
      <c r="S283" s="27"/>
      <c r="T283" s="27"/>
    </row>
    <row r="284" spans="13:20" ht="12.75" hidden="1">
      <c r="M284" s="27"/>
      <c r="N284" s="27"/>
      <c r="O284" s="27"/>
      <c r="P284" s="27"/>
      <c r="Q284" s="27"/>
      <c r="R284" s="27"/>
      <c r="S284" s="27"/>
      <c r="T284" s="27"/>
    </row>
    <row r="285" spans="13:20" ht="12.75" hidden="1">
      <c r="M285" s="27"/>
      <c r="N285" s="27"/>
      <c r="O285" s="27"/>
      <c r="P285" s="27"/>
      <c r="Q285" s="27"/>
      <c r="R285" s="27"/>
      <c r="S285" s="27"/>
      <c r="T285" s="27"/>
    </row>
    <row r="286" spans="13:20" ht="12.75" hidden="1">
      <c r="M286" s="27"/>
      <c r="N286" s="27"/>
      <c r="O286" s="27"/>
      <c r="P286" s="27"/>
      <c r="Q286" s="27"/>
      <c r="R286" s="27"/>
      <c r="S286" s="27"/>
      <c r="T286" s="27"/>
    </row>
    <row r="287" spans="13:20" ht="12.75" hidden="1">
      <c r="M287" s="27"/>
      <c r="N287" s="27"/>
      <c r="O287" s="27"/>
      <c r="P287" s="27"/>
      <c r="Q287" s="27"/>
      <c r="R287" s="27"/>
      <c r="S287" s="27"/>
      <c r="T287" s="27"/>
    </row>
    <row r="288" spans="13:20" ht="12.75" hidden="1">
      <c r="M288" s="27"/>
      <c r="N288" s="27"/>
      <c r="O288" s="27"/>
      <c r="P288" s="27"/>
      <c r="Q288" s="27"/>
      <c r="R288" s="27"/>
      <c r="S288" s="27"/>
      <c r="T288" s="27"/>
    </row>
    <row r="289" spans="13:20" ht="12.75" hidden="1">
      <c r="M289" s="27"/>
      <c r="N289" s="27"/>
      <c r="O289" s="27"/>
      <c r="P289" s="27"/>
      <c r="Q289" s="27"/>
      <c r="R289" s="27"/>
      <c r="S289" s="27"/>
      <c r="T289" s="27"/>
    </row>
    <row r="290" spans="13:20" ht="12.75" hidden="1">
      <c r="M290" s="27"/>
      <c r="N290" s="27"/>
      <c r="O290" s="27"/>
      <c r="P290" s="27"/>
      <c r="Q290" s="27"/>
      <c r="R290" s="27"/>
      <c r="S290" s="27"/>
      <c r="T290" s="27"/>
    </row>
    <row r="291" spans="13:20" ht="12.75" hidden="1">
      <c r="M291" s="27"/>
      <c r="N291" s="27"/>
      <c r="O291" s="27"/>
      <c r="P291" s="27"/>
      <c r="Q291" s="27"/>
      <c r="R291" s="27"/>
      <c r="S291" s="27"/>
      <c r="T291" s="27"/>
    </row>
    <row r="292" spans="13:20" ht="12.75" hidden="1">
      <c r="M292" s="27"/>
      <c r="N292" s="27"/>
      <c r="O292" s="27"/>
      <c r="P292" s="27"/>
      <c r="Q292" s="27"/>
      <c r="R292" s="27"/>
      <c r="S292" s="27"/>
      <c r="T292" s="27"/>
    </row>
    <row r="293" spans="13:20" ht="12.75" hidden="1">
      <c r="M293" s="27"/>
      <c r="N293" s="27"/>
      <c r="O293" s="27"/>
      <c r="P293" s="27"/>
      <c r="Q293" s="27"/>
      <c r="R293" s="27"/>
      <c r="S293" s="27"/>
      <c r="T293" s="27"/>
    </row>
    <row r="294" spans="13:20" ht="12.75" hidden="1">
      <c r="M294" s="27"/>
      <c r="N294" s="27"/>
      <c r="O294" s="27"/>
      <c r="P294" s="27"/>
      <c r="Q294" s="27"/>
      <c r="R294" s="27"/>
      <c r="S294" s="27"/>
      <c r="T294" s="27"/>
    </row>
    <row r="295" spans="13:20" ht="12.75" hidden="1">
      <c r="M295" s="27"/>
      <c r="N295" s="27"/>
      <c r="O295" s="27"/>
      <c r="P295" s="27"/>
      <c r="Q295" s="27"/>
      <c r="R295" s="27"/>
      <c r="S295" s="27"/>
      <c r="T295" s="27"/>
    </row>
    <row r="296" spans="13:20" ht="12.75" hidden="1">
      <c r="M296" s="27"/>
      <c r="N296" s="27"/>
      <c r="O296" s="27"/>
      <c r="P296" s="27"/>
      <c r="Q296" s="27"/>
      <c r="R296" s="27"/>
      <c r="S296" s="27"/>
      <c r="T296" s="27"/>
    </row>
    <row r="297" spans="13:20" ht="12.75" hidden="1">
      <c r="M297" s="27"/>
      <c r="N297" s="27"/>
      <c r="O297" s="27"/>
      <c r="P297" s="27"/>
      <c r="Q297" s="27"/>
      <c r="R297" s="27"/>
      <c r="S297" s="27"/>
      <c r="T297" s="27"/>
    </row>
    <row r="298" spans="13:20" ht="12.75" hidden="1">
      <c r="M298" s="27"/>
      <c r="N298" s="27"/>
      <c r="O298" s="27"/>
      <c r="P298" s="27"/>
      <c r="Q298" s="27"/>
      <c r="R298" s="27"/>
      <c r="S298" s="27"/>
      <c r="T298" s="27"/>
    </row>
    <row r="299" spans="13:20" ht="12.75" hidden="1">
      <c r="M299" s="27"/>
      <c r="N299" s="27"/>
      <c r="O299" s="27"/>
      <c r="P299" s="27"/>
      <c r="Q299" s="27"/>
      <c r="R299" s="27"/>
      <c r="S299" s="27"/>
      <c r="T299" s="27"/>
    </row>
    <row r="300" spans="13:20" ht="12.75" hidden="1">
      <c r="M300" s="27"/>
      <c r="N300" s="27"/>
      <c r="O300" s="27"/>
      <c r="P300" s="27"/>
      <c r="Q300" s="27"/>
      <c r="R300" s="27"/>
      <c r="S300" s="27"/>
      <c r="T300" s="27"/>
    </row>
    <row r="301" spans="13:20" ht="12.75" hidden="1">
      <c r="M301" s="27"/>
      <c r="N301" s="27"/>
      <c r="O301" s="27"/>
      <c r="P301" s="27"/>
      <c r="Q301" s="27"/>
      <c r="R301" s="27"/>
      <c r="S301" s="27"/>
      <c r="T301" s="27"/>
    </row>
    <row r="302" spans="13:20" ht="12.75" hidden="1">
      <c r="M302" s="27"/>
      <c r="N302" s="27"/>
      <c r="O302" s="27"/>
      <c r="P302" s="27"/>
      <c r="Q302" s="27"/>
      <c r="R302" s="27"/>
      <c r="S302" s="27"/>
      <c r="T302" s="27"/>
    </row>
    <row r="303" spans="13:20" ht="12.75" hidden="1">
      <c r="M303" s="27"/>
      <c r="N303" s="27"/>
      <c r="O303" s="27"/>
      <c r="P303" s="27"/>
      <c r="Q303" s="27"/>
      <c r="R303" s="27"/>
      <c r="S303" s="27"/>
      <c r="T303" s="27"/>
    </row>
    <row r="304" spans="13:20" ht="12.75" hidden="1">
      <c r="M304" s="27"/>
      <c r="N304" s="27"/>
      <c r="O304" s="27"/>
      <c r="P304" s="27"/>
      <c r="Q304" s="27"/>
      <c r="R304" s="27"/>
      <c r="S304" s="27"/>
      <c r="T304" s="27"/>
    </row>
    <row r="305" spans="13:20" ht="12.75" hidden="1">
      <c r="M305" s="27"/>
      <c r="N305" s="27"/>
      <c r="O305" s="27"/>
      <c r="P305" s="27"/>
      <c r="Q305" s="27"/>
      <c r="R305" s="27"/>
      <c r="S305" s="27"/>
      <c r="T305" s="27"/>
    </row>
    <row r="306" spans="13:20" ht="12.75" hidden="1">
      <c r="M306" s="27"/>
      <c r="N306" s="27"/>
      <c r="O306" s="27"/>
      <c r="P306" s="27"/>
      <c r="Q306" s="27"/>
      <c r="R306" s="27"/>
      <c r="S306" s="27"/>
      <c r="T306" s="27"/>
    </row>
    <row r="307" spans="13:20" ht="12.75" hidden="1">
      <c r="M307" s="27"/>
      <c r="N307" s="27"/>
      <c r="O307" s="27"/>
      <c r="P307" s="27"/>
      <c r="Q307" s="27"/>
      <c r="R307" s="27"/>
      <c r="S307" s="27"/>
      <c r="T307" s="27"/>
    </row>
    <row r="308" spans="13:20" ht="12.75" hidden="1">
      <c r="M308" s="27"/>
      <c r="N308" s="27"/>
      <c r="O308" s="27"/>
      <c r="P308" s="27"/>
      <c r="Q308" s="27"/>
      <c r="R308" s="27"/>
      <c r="S308" s="27"/>
      <c r="T308" s="27"/>
    </row>
    <row r="309" spans="13:20" ht="12.75" hidden="1">
      <c r="M309" s="27"/>
      <c r="N309" s="27"/>
      <c r="O309" s="27"/>
      <c r="P309" s="27"/>
      <c r="Q309" s="27"/>
      <c r="R309" s="27"/>
      <c r="S309" s="27"/>
      <c r="T309" s="27"/>
    </row>
    <row r="310" spans="13:20" ht="12.75" hidden="1">
      <c r="M310" s="27"/>
      <c r="N310" s="27"/>
      <c r="O310" s="27"/>
      <c r="P310" s="27"/>
      <c r="Q310" s="27"/>
      <c r="R310" s="27"/>
      <c r="S310" s="27"/>
      <c r="T310" s="27"/>
    </row>
    <row r="311" spans="13:20" ht="12.75" hidden="1">
      <c r="M311" s="27"/>
      <c r="N311" s="27"/>
      <c r="O311" s="27"/>
      <c r="P311" s="27"/>
      <c r="Q311" s="27"/>
      <c r="R311" s="27"/>
      <c r="S311" s="27"/>
      <c r="T311" s="27"/>
    </row>
    <row r="312" spans="13:20" ht="12.75" hidden="1">
      <c r="M312" s="27"/>
      <c r="N312" s="27"/>
      <c r="O312" s="27"/>
      <c r="P312" s="27"/>
      <c r="Q312" s="27"/>
      <c r="R312" s="27"/>
      <c r="S312" s="27"/>
      <c r="T312" s="27"/>
    </row>
    <row r="313" spans="13:20" ht="12.75" hidden="1">
      <c r="M313" s="27"/>
      <c r="N313" s="27"/>
      <c r="O313" s="27"/>
      <c r="P313" s="27"/>
      <c r="Q313" s="27"/>
      <c r="R313" s="27"/>
      <c r="S313" s="27"/>
      <c r="T313" s="27"/>
    </row>
    <row r="314" spans="13:20" ht="12.75" hidden="1">
      <c r="M314" s="27"/>
      <c r="N314" s="27"/>
      <c r="O314" s="27"/>
      <c r="P314" s="27"/>
      <c r="Q314" s="27"/>
      <c r="R314" s="27"/>
      <c r="S314" s="27"/>
      <c r="T314" s="27"/>
    </row>
    <row r="315" spans="13:20" ht="12.75" hidden="1">
      <c r="M315" s="27"/>
      <c r="N315" s="27"/>
      <c r="O315" s="27"/>
      <c r="P315" s="27"/>
      <c r="Q315" s="27"/>
      <c r="R315" s="27"/>
      <c r="S315" s="27"/>
      <c r="T315" s="27"/>
    </row>
    <row r="316" spans="13:20" ht="12.75" hidden="1">
      <c r="M316" s="27"/>
      <c r="N316" s="27"/>
      <c r="O316" s="27"/>
      <c r="P316" s="27"/>
      <c r="Q316" s="27"/>
      <c r="R316" s="27"/>
      <c r="S316" s="27"/>
      <c r="T316" s="27"/>
    </row>
    <row r="317" spans="13:20" ht="12.75" hidden="1">
      <c r="M317" s="27"/>
      <c r="N317" s="27"/>
      <c r="O317" s="27"/>
      <c r="P317" s="27"/>
      <c r="Q317" s="27"/>
      <c r="R317" s="27"/>
      <c r="S317" s="27"/>
      <c r="T317" s="27"/>
    </row>
    <row r="318" spans="13:20" ht="12.75" hidden="1">
      <c r="M318" s="27"/>
      <c r="N318" s="27"/>
      <c r="O318" s="27"/>
      <c r="P318" s="27"/>
      <c r="Q318" s="27"/>
      <c r="R318" s="27"/>
      <c r="S318" s="27"/>
      <c r="T318" s="27"/>
    </row>
    <row r="319" spans="13:20" ht="12.75" hidden="1">
      <c r="M319" s="27"/>
      <c r="N319" s="27"/>
      <c r="O319" s="27"/>
      <c r="P319" s="27"/>
      <c r="Q319" s="27"/>
      <c r="R319" s="27"/>
      <c r="S319" s="27"/>
      <c r="T319" s="27"/>
    </row>
    <row r="320" spans="13:20" ht="12.75" hidden="1">
      <c r="M320" s="27"/>
      <c r="N320" s="27"/>
      <c r="O320" s="27"/>
      <c r="P320" s="27"/>
      <c r="Q320" s="27"/>
      <c r="R320" s="27"/>
      <c r="S320" s="27"/>
      <c r="T320" s="27"/>
    </row>
    <row r="321" spans="13:20" ht="12.75" hidden="1">
      <c r="M321" s="27"/>
      <c r="N321" s="27"/>
      <c r="O321" s="27"/>
      <c r="P321" s="27"/>
      <c r="Q321" s="27"/>
      <c r="R321" s="27"/>
      <c r="S321" s="27"/>
      <c r="T321" s="27"/>
    </row>
    <row r="322" spans="13:20" ht="12.75" hidden="1">
      <c r="M322" s="27"/>
      <c r="N322" s="27"/>
      <c r="O322" s="27"/>
      <c r="P322" s="27"/>
      <c r="Q322" s="27"/>
      <c r="R322" s="27"/>
      <c r="S322" s="27"/>
      <c r="T322" s="27"/>
    </row>
    <row r="323" spans="13:20" ht="12.75" hidden="1">
      <c r="M323" s="27"/>
      <c r="N323" s="27"/>
      <c r="O323" s="27"/>
      <c r="P323" s="27"/>
      <c r="Q323" s="27"/>
      <c r="R323" s="27"/>
      <c r="S323" s="27"/>
      <c r="T323" s="27"/>
    </row>
    <row r="324" spans="13:20" ht="12.75" hidden="1">
      <c r="M324" s="27"/>
      <c r="N324" s="27"/>
      <c r="O324" s="27"/>
      <c r="P324" s="27"/>
      <c r="Q324" s="27"/>
      <c r="R324" s="27"/>
      <c r="S324" s="27"/>
      <c r="T324" s="27"/>
    </row>
    <row r="325" spans="13:20" ht="12.75" hidden="1">
      <c r="M325" s="27"/>
      <c r="N325" s="27"/>
      <c r="O325" s="27"/>
      <c r="P325" s="27"/>
      <c r="Q325" s="27"/>
      <c r="R325" s="27"/>
      <c r="S325" s="27"/>
      <c r="T325" s="27"/>
    </row>
    <row r="326" spans="13:20" ht="12.75" hidden="1">
      <c r="M326" s="27"/>
      <c r="N326" s="27"/>
      <c r="O326" s="27"/>
      <c r="P326" s="27"/>
      <c r="Q326" s="27"/>
      <c r="R326" s="27"/>
      <c r="S326" s="27"/>
      <c r="T326" s="27"/>
    </row>
    <row r="327" spans="13:20" ht="12.75" hidden="1">
      <c r="M327" s="27"/>
      <c r="N327" s="27"/>
      <c r="O327" s="27"/>
      <c r="P327" s="27"/>
      <c r="Q327" s="27"/>
      <c r="R327" s="27"/>
      <c r="S327" s="27"/>
      <c r="T327" s="27"/>
    </row>
    <row r="328" spans="13:20" ht="12.75" hidden="1">
      <c r="M328" s="27"/>
      <c r="N328" s="27"/>
      <c r="O328" s="27"/>
      <c r="P328" s="27"/>
      <c r="Q328" s="27"/>
      <c r="R328" s="27"/>
      <c r="S328" s="27"/>
      <c r="T328" s="27"/>
    </row>
    <row r="329" spans="13:20" ht="12.75" hidden="1">
      <c r="M329" s="27"/>
      <c r="N329" s="27"/>
      <c r="O329" s="27"/>
      <c r="P329" s="27"/>
      <c r="Q329" s="27"/>
      <c r="R329" s="27"/>
      <c r="S329" s="27"/>
      <c r="T329" s="27"/>
    </row>
    <row r="330" spans="13:20" ht="12.75" hidden="1">
      <c r="M330" s="27"/>
      <c r="N330" s="27"/>
      <c r="O330" s="27"/>
      <c r="P330" s="27"/>
      <c r="Q330" s="27"/>
      <c r="R330" s="27"/>
      <c r="S330" s="27"/>
      <c r="T330" s="27"/>
    </row>
    <row r="331" spans="13:20" ht="12.75" hidden="1">
      <c r="M331" s="27"/>
      <c r="N331" s="27"/>
      <c r="O331" s="27"/>
      <c r="P331" s="27"/>
      <c r="Q331" s="27"/>
      <c r="R331" s="27"/>
      <c r="S331" s="27"/>
      <c r="T331" s="27"/>
    </row>
    <row r="332" spans="13:20" ht="12.75" hidden="1">
      <c r="M332" s="27"/>
      <c r="N332" s="27"/>
      <c r="O332" s="27"/>
      <c r="P332" s="27"/>
      <c r="Q332" s="27"/>
      <c r="R332" s="27"/>
      <c r="S332" s="27"/>
      <c r="T332" s="27"/>
    </row>
    <row r="333" spans="13:20" ht="12.75" hidden="1">
      <c r="M333" s="27"/>
      <c r="N333" s="27"/>
      <c r="O333" s="27"/>
      <c r="P333" s="27"/>
      <c r="Q333" s="27"/>
      <c r="R333" s="27"/>
      <c r="S333" s="27"/>
      <c r="T333" s="27"/>
    </row>
    <row r="334" spans="13:20" ht="12.75" hidden="1">
      <c r="M334" s="27"/>
      <c r="N334" s="27"/>
      <c r="O334" s="27"/>
      <c r="P334" s="27"/>
      <c r="Q334" s="27"/>
      <c r="R334" s="27"/>
      <c r="S334" s="27"/>
      <c r="T334" s="27"/>
    </row>
    <row r="335" spans="13:20" ht="12.75" hidden="1">
      <c r="M335" s="27"/>
      <c r="N335" s="27"/>
      <c r="O335" s="27"/>
      <c r="P335" s="27"/>
      <c r="Q335" s="27"/>
      <c r="R335" s="27"/>
      <c r="S335" s="27"/>
      <c r="T335" s="27"/>
    </row>
    <row r="336" spans="13:20" ht="12.75" hidden="1">
      <c r="M336" s="27"/>
      <c r="N336" s="27"/>
      <c r="O336" s="27"/>
      <c r="P336" s="27"/>
      <c r="Q336" s="27"/>
      <c r="R336" s="27"/>
      <c r="S336" s="27"/>
      <c r="T336" s="27"/>
    </row>
    <row r="337" spans="13:20" ht="12.75" hidden="1">
      <c r="M337" s="27"/>
      <c r="N337" s="27"/>
      <c r="O337" s="27"/>
      <c r="P337" s="27"/>
      <c r="Q337" s="27"/>
      <c r="R337" s="27"/>
      <c r="S337" s="27"/>
      <c r="T337" s="27"/>
    </row>
    <row r="338" spans="13:20" ht="12.75" hidden="1">
      <c r="M338" s="27"/>
      <c r="N338" s="27"/>
      <c r="O338" s="27"/>
      <c r="P338" s="27"/>
      <c r="Q338" s="27"/>
      <c r="R338" s="27"/>
      <c r="S338" s="27"/>
      <c r="T338" s="27"/>
    </row>
    <row r="339" spans="13:20" ht="12.75" hidden="1">
      <c r="M339" s="27"/>
      <c r="N339" s="27"/>
      <c r="O339" s="27"/>
      <c r="P339" s="27"/>
      <c r="Q339" s="27"/>
      <c r="R339" s="27"/>
      <c r="S339" s="27"/>
      <c r="T339" s="27"/>
    </row>
    <row r="340" spans="13:20" ht="12.75" hidden="1">
      <c r="M340" s="27"/>
      <c r="N340" s="27"/>
      <c r="O340" s="27"/>
      <c r="P340" s="27"/>
      <c r="Q340" s="27"/>
      <c r="R340" s="27"/>
      <c r="S340" s="27"/>
      <c r="T340" s="27"/>
    </row>
    <row r="341" spans="13:20" ht="12.75" hidden="1">
      <c r="M341" s="27"/>
      <c r="N341" s="27"/>
      <c r="O341" s="27"/>
      <c r="P341" s="27"/>
      <c r="Q341" s="27"/>
      <c r="R341" s="27"/>
      <c r="S341" s="27"/>
      <c r="T341" s="27"/>
    </row>
    <row r="342" spans="13:20" ht="12.75" hidden="1">
      <c r="M342" s="27"/>
      <c r="N342" s="27"/>
      <c r="O342" s="27"/>
      <c r="P342" s="27"/>
      <c r="Q342" s="27"/>
      <c r="R342" s="27"/>
      <c r="S342" s="27"/>
      <c r="T342" s="27"/>
    </row>
    <row r="343" spans="13:20" ht="12.75" hidden="1">
      <c r="M343" s="27"/>
      <c r="N343" s="27"/>
      <c r="O343" s="27"/>
      <c r="P343" s="27"/>
      <c r="Q343" s="27"/>
      <c r="R343" s="27"/>
      <c r="S343" s="27"/>
      <c r="T343" s="27"/>
    </row>
    <row r="344" spans="13:20" ht="12.75" hidden="1">
      <c r="M344" s="27"/>
      <c r="N344" s="27"/>
      <c r="O344" s="27"/>
      <c r="P344" s="27"/>
      <c r="Q344" s="27"/>
      <c r="R344" s="27"/>
      <c r="S344" s="27"/>
      <c r="T344" s="27"/>
    </row>
    <row r="345" spans="13:20" ht="12.75" hidden="1">
      <c r="M345" s="27"/>
      <c r="N345" s="27"/>
      <c r="O345" s="27"/>
      <c r="P345" s="27"/>
      <c r="Q345" s="27"/>
      <c r="R345" s="27"/>
      <c r="S345" s="27"/>
      <c r="T345" s="27"/>
    </row>
    <row r="346" spans="13:20" ht="12.75" hidden="1">
      <c r="M346" s="27"/>
      <c r="N346" s="27"/>
      <c r="O346" s="27"/>
      <c r="P346" s="27"/>
      <c r="Q346" s="27"/>
      <c r="R346" s="27"/>
      <c r="S346" s="27"/>
      <c r="T346" s="27"/>
    </row>
    <row r="347" spans="13:20" ht="12.75" hidden="1">
      <c r="M347" s="27"/>
      <c r="N347" s="27"/>
      <c r="O347" s="27"/>
      <c r="P347" s="27"/>
      <c r="Q347" s="27"/>
      <c r="R347" s="27"/>
      <c r="S347" s="27"/>
      <c r="T347" s="27"/>
    </row>
    <row r="348" spans="13:20" ht="12.75" hidden="1">
      <c r="M348" s="27"/>
      <c r="N348" s="27"/>
      <c r="O348" s="27"/>
      <c r="P348" s="27"/>
      <c r="Q348" s="27"/>
      <c r="R348" s="27"/>
      <c r="S348" s="27"/>
      <c r="T348" s="27"/>
    </row>
    <row r="349" spans="13:20" ht="12.75" hidden="1">
      <c r="M349" s="27"/>
      <c r="N349" s="27"/>
      <c r="O349" s="27"/>
      <c r="P349" s="27"/>
      <c r="Q349" s="27"/>
      <c r="R349" s="27"/>
      <c r="S349" s="27"/>
      <c r="T349" s="27"/>
    </row>
    <row r="350" spans="13:20" ht="12.75" hidden="1">
      <c r="M350" s="27"/>
      <c r="N350" s="27"/>
      <c r="O350" s="27"/>
      <c r="P350" s="27"/>
      <c r="Q350" s="27"/>
      <c r="R350" s="27"/>
      <c r="S350" s="27"/>
      <c r="T350" s="27"/>
    </row>
    <row r="351" spans="13:20" ht="12.75" hidden="1">
      <c r="M351" s="27"/>
      <c r="N351" s="27"/>
      <c r="O351" s="27"/>
      <c r="P351" s="27"/>
      <c r="Q351" s="27"/>
      <c r="R351" s="27"/>
      <c r="S351" s="27"/>
      <c r="T351" s="27"/>
    </row>
    <row r="352" spans="13:20" ht="12.75" hidden="1">
      <c r="M352" s="27"/>
      <c r="N352" s="27"/>
      <c r="O352" s="27"/>
      <c r="P352" s="27"/>
      <c r="Q352" s="27"/>
      <c r="R352" s="27"/>
      <c r="S352" s="27"/>
      <c r="T352" s="27"/>
    </row>
    <row r="353" spans="13:20" ht="12.75" hidden="1">
      <c r="M353" s="27"/>
      <c r="N353" s="27"/>
      <c r="O353" s="27"/>
      <c r="P353" s="27"/>
      <c r="Q353" s="27"/>
      <c r="R353" s="27"/>
      <c r="S353" s="27"/>
      <c r="T353" s="27"/>
    </row>
    <row r="354" spans="13:20" ht="12.75" hidden="1">
      <c r="M354" s="27"/>
      <c r="N354" s="27"/>
      <c r="O354" s="27"/>
      <c r="P354" s="27"/>
      <c r="Q354" s="27"/>
      <c r="R354" s="27"/>
      <c r="S354" s="27"/>
      <c r="T354" s="27"/>
    </row>
    <row r="355" spans="13:20" ht="12.75" hidden="1">
      <c r="M355" s="27"/>
      <c r="N355" s="27"/>
      <c r="O355" s="27"/>
      <c r="P355" s="27"/>
      <c r="Q355" s="27"/>
      <c r="R355" s="27"/>
      <c r="S355" s="27"/>
      <c r="T355" s="27"/>
    </row>
    <row r="356" spans="13:20" ht="12.75" hidden="1">
      <c r="M356" s="27"/>
      <c r="N356" s="27"/>
      <c r="O356" s="27"/>
      <c r="P356" s="27"/>
      <c r="Q356" s="27"/>
      <c r="R356" s="27"/>
      <c r="S356" s="27"/>
      <c r="T356" s="27"/>
    </row>
    <row r="357" spans="13:20" ht="12.75" hidden="1">
      <c r="M357" s="27"/>
      <c r="N357" s="27"/>
      <c r="O357" s="27"/>
      <c r="P357" s="27"/>
      <c r="Q357" s="27"/>
      <c r="R357" s="27"/>
      <c r="S357" s="27"/>
      <c r="T357" s="27"/>
    </row>
    <row r="358" spans="13:20" ht="12.75" hidden="1">
      <c r="M358" s="27"/>
      <c r="N358" s="27"/>
      <c r="O358" s="27"/>
      <c r="P358" s="27"/>
      <c r="Q358" s="27"/>
      <c r="R358" s="27"/>
      <c r="S358" s="27"/>
      <c r="T358" s="27"/>
    </row>
    <row r="359" spans="13:20" ht="12.75" hidden="1">
      <c r="M359" s="27"/>
      <c r="N359" s="27"/>
      <c r="O359" s="27"/>
      <c r="P359" s="27"/>
      <c r="Q359" s="27"/>
      <c r="R359" s="27"/>
      <c r="S359" s="27"/>
      <c r="T359" s="27"/>
    </row>
    <row r="360" spans="13:20" ht="12.75" hidden="1">
      <c r="M360" s="27"/>
      <c r="N360" s="27"/>
      <c r="O360" s="27"/>
      <c r="P360" s="27"/>
      <c r="Q360" s="27"/>
      <c r="R360" s="27"/>
      <c r="S360" s="27"/>
      <c r="T360" s="27"/>
    </row>
    <row r="361" spans="13:20" ht="12.75" hidden="1">
      <c r="M361" s="27"/>
      <c r="N361" s="27"/>
      <c r="O361" s="27"/>
      <c r="P361" s="27"/>
      <c r="Q361" s="27"/>
      <c r="R361" s="27"/>
      <c r="S361" s="27"/>
      <c r="T361" s="27"/>
    </row>
    <row r="362" spans="13:20" ht="12.75" hidden="1">
      <c r="M362" s="27"/>
      <c r="N362" s="27"/>
      <c r="O362" s="27"/>
      <c r="P362" s="27"/>
      <c r="Q362" s="27"/>
      <c r="R362" s="27"/>
      <c r="S362" s="27"/>
      <c r="T362" s="27"/>
    </row>
    <row r="363" spans="13:20" ht="12.75" hidden="1">
      <c r="M363" s="27"/>
      <c r="N363" s="27"/>
      <c r="O363" s="27"/>
      <c r="P363" s="27"/>
      <c r="Q363" s="27"/>
      <c r="R363" s="27"/>
      <c r="S363" s="27"/>
      <c r="T363" s="27"/>
    </row>
    <row r="364" spans="13:20" ht="12.75" hidden="1">
      <c r="M364" s="27"/>
      <c r="N364" s="27"/>
      <c r="O364" s="27"/>
      <c r="P364" s="27"/>
      <c r="Q364" s="27"/>
      <c r="R364" s="27"/>
      <c r="S364" s="27"/>
      <c r="T364" s="27"/>
    </row>
    <row r="365" spans="13:20" ht="12.75" hidden="1">
      <c r="M365" s="27"/>
      <c r="N365" s="27"/>
      <c r="O365" s="27"/>
      <c r="P365" s="27"/>
      <c r="Q365" s="27"/>
      <c r="R365" s="27"/>
      <c r="S365" s="27"/>
      <c r="T365" s="27"/>
    </row>
    <row r="366" spans="13:20" ht="12.75" hidden="1">
      <c r="M366" s="27"/>
      <c r="N366" s="27"/>
      <c r="O366" s="27"/>
      <c r="P366" s="27"/>
      <c r="Q366" s="27"/>
      <c r="R366" s="27"/>
      <c r="S366" s="27"/>
      <c r="T366" s="27"/>
    </row>
    <row r="367" spans="13:20" ht="12.75" hidden="1">
      <c r="M367" s="27"/>
      <c r="N367" s="27"/>
      <c r="O367" s="27"/>
      <c r="P367" s="27"/>
      <c r="Q367" s="27"/>
      <c r="R367" s="27"/>
      <c r="S367" s="27"/>
      <c r="T367" s="27"/>
    </row>
    <row r="368" spans="13:20" ht="12.75" hidden="1">
      <c r="M368" s="27"/>
      <c r="N368" s="27"/>
      <c r="O368" s="27"/>
      <c r="P368" s="27"/>
      <c r="Q368" s="27"/>
      <c r="R368" s="27"/>
      <c r="S368" s="27"/>
      <c r="T368" s="27"/>
    </row>
    <row r="369" spans="13:20" ht="12.75" hidden="1">
      <c r="M369" s="27"/>
      <c r="N369" s="27"/>
      <c r="O369" s="27"/>
      <c r="P369" s="27"/>
      <c r="Q369" s="27"/>
      <c r="R369" s="27"/>
      <c r="S369" s="27"/>
      <c r="T369" s="27"/>
    </row>
    <row r="370" spans="13:20" ht="12.75" hidden="1">
      <c r="M370" s="27"/>
      <c r="N370" s="27"/>
      <c r="O370" s="27"/>
      <c r="P370" s="27"/>
      <c r="Q370" s="27"/>
      <c r="R370" s="27"/>
      <c r="S370" s="27"/>
      <c r="T370" s="27"/>
    </row>
    <row r="371" spans="13:20" ht="12.75" hidden="1">
      <c r="M371" s="27"/>
      <c r="N371" s="27"/>
      <c r="O371" s="27"/>
      <c r="P371" s="27"/>
      <c r="Q371" s="27"/>
      <c r="R371" s="27"/>
      <c r="S371" s="27"/>
      <c r="T371" s="27"/>
    </row>
    <row r="372" spans="13:20" ht="12.75" hidden="1">
      <c r="M372" s="27"/>
      <c r="N372" s="27"/>
      <c r="O372" s="27"/>
      <c r="P372" s="27"/>
      <c r="Q372" s="27"/>
      <c r="R372" s="27"/>
      <c r="S372" s="27"/>
      <c r="T372" s="27"/>
    </row>
    <row r="373" spans="13:20" ht="12.75" hidden="1">
      <c r="M373" s="27"/>
      <c r="N373" s="27"/>
      <c r="O373" s="27"/>
      <c r="P373" s="27"/>
      <c r="Q373" s="27"/>
      <c r="R373" s="27"/>
      <c r="S373" s="27"/>
      <c r="T373" s="27"/>
    </row>
    <row r="374" spans="13:20" ht="12.75" hidden="1">
      <c r="M374" s="27"/>
      <c r="N374" s="27"/>
      <c r="O374" s="27"/>
      <c r="P374" s="27"/>
      <c r="Q374" s="27"/>
      <c r="R374" s="27"/>
      <c r="S374" s="27"/>
      <c r="T374" s="27"/>
    </row>
    <row r="375" spans="13:20" ht="12.75" hidden="1">
      <c r="M375" s="27"/>
      <c r="N375" s="27"/>
      <c r="O375" s="27"/>
      <c r="P375" s="27"/>
      <c r="Q375" s="27"/>
      <c r="R375" s="27"/>
      <c r="S375" s="27"/>
      <c r="T375" s="27"/>
    </row>
    <row r="376" spans="13:20" ht="12.75" hidden="1">
      <c r="M376" s="27"/>
      <c r="N376" s="27"/>
      <c r="O376" s="27"/>
      <c r="P376" s="27"/>
      <c r="Q376" s="27"/>
      <c r="R376" s="27"/>
      <c r="S376" s="27"/>
      <c r="T376" s="27"/>
    </row>
    <row r="377" spans="13:20" ht="12.75" hidden="1">
      <c r="M377" s="27"/>
      <c r="N377" s="27"/>
      <c r="O377" s="27"/>
      <c r="P377" s="27"/>
      <c r="Q377" s="27"/>
      <c r="R377" s="27"/>
      <c r="S377" s="27"/>
      <c r="T377" s="27"/>
    </row>
    <row r="378" spans="13:20" ht="12.75" hidden="1">
      <c r="M378" s="27"/>
      <c r="N378" s="27"/>
      <c r="O378" s="27"/>
      <c r="P378" s="27"/>
      <c r="Q378" s="27"/>
      <c r="R378" s="27"/>
      <c r="S378" s="27"/>
      <c r="T378" s="27"/>
    </row>
    <row r="379" spans="13:20" ht="12.75" hidden="1">
      <c r="M379" s="27"/>
      <c r="N379" s="27"/>
      <c r="O379" s="27"/>
      <c r="P379" s="27"/>
      <c r="Q379" s="27"/>
      <c r="R379" s="27"/>
      <c r="S379" s="27"/>
      <c r="T379" s="27"/>
    </row>
    <row r="380" spans="13:20" ht="12.75" hidden="1">
      <c r="M380" s="27"/>
      <c r="N380" s="27"/>
      <c r="O380" s="27"/>
      <c r="P380" s="27"/>
      <c r="Q380" s="27"/>
      <c r="R380" s="27"/>
      <c r="S380" s="27"/>
      <c r="T380" s="27"/>
    </row>
    <row r="381" spans="13:20" ht="12.75" hidden="1">
      <c r="M381" s="27"/>
      <c r="N381" s="27"/>
      <c r="O381" s="27"/>
      <c r="P381" s="27"/>
      <c r="Q381" s="27"/>
      <c r="R381" s="27"/>
      <c r="S381" s="27"/>
      <c r="T381" s="27"/>
    </row>
    <row r="382" spans="13:20" ht="12.75" hidden="1">
      <c r="M382" s="27"/>
      <c r="N382" s="27"/>
      <c r="O382" s="27"/>
      <c r="P382" s="27"/>
      <c r="Q382" s="27"/>
      <c r="R382" s="27"/>
      <c r="S382" s="27"/>
      <c r="T382" s="27"/>
    </row>
    <row r="383" spans="13:20" ht="12.75" hidden="1">
      <c r="M383" s="27"/>
      <c r="N383" s="27"/>
      <c r="O383" s="27"/>
      <c r="P383" s="27"/>
      <c r="Q383" s="27"/>
      <c r="R383" s="27"/>
      <c r="S383" s="27"/>
      <c r="T383" s="27"/>
    </row>
    <row r="384" spans="13:20" ht="12.75" hidden="1">
      <c r="M384" s="27"/>
      <c r="N384" s="27"/>
      <c r="O384" s="27"/>
      <c r="P384" s="27"/>
      <c r="Q384" s="27"/>
      <c r="R384" s="27"/>
      <c r="S384" s="27"/>
      <c r="T384" s="27"/>
    </row>
    <row r="385" spans="13:20" ht="12.75" hidden="1">
      <c r="M385" s="27"/>
      <c r="N385" s="27"/>
      <c r="O385" s="27"/>
      <c r="P385" s="27"/>
      <c r="Q385" s="27"/>
      <c r="R385" s="27"/>
      <c r="S385" s="27"/>
      <c r="T385" s="27"/>
    </row>
    <row r="386" spans="13:20" ht="12.75" hidden="1">
      <c r="M386" s="27"/>
      <c r="N386" s="27"/>
      <c r="O386" s="27"/>
      <c r="P386" s="27"/>
      <c r="Q386" s="27"/>
      <c r="R386" s="27"/>
      <c r="S386" s="27"/>
      <c r="T386" s="27"/>
    </row>
    <row r="387" spans="13:20" ht="12.75" hidden="1">
      <c r="M387" s="27"/>
      <c r="N387" s="27"/>
      <c r="O387" s="27"/>
      <c r="P387" s="27"/>
      <c r="Q387" s="27"/>
      <c r="R387" s="27"/>
      <c r="S387" s="27"/>
      <c r="T387" s="27"/>
    </row>
    <row r="388" spans="13:20" ht="12.75" hidden="1">
      <c r="M388" s="27"/>
      <c r="N388" s="27"/>
      <c r="O388" s="27"/>
      <c r="P388" s="27"/>
      <c r="Q388" s="27"/>
      <c r="R388" s="27"/>
      <c r="S388" s="27"/>
      <c r="T388" s="27"/>
    </row>
    <row r="389" spans="13:20" ht="12.75" hidden="1">
      <c r="M389" s="27"/>
      <c r="N389" s="27"/>
      <c r="O389" s="27"/>
      <c r="P389" s="27"/>
      <c r="Q389" s="27"/>
      <c r="R389" s="27"/>
      <c r="S389" s="27"/>
      <c r="T389" s="27"/>
    </row>
    <row r="390" spans="13:20" ht="12.75" hidden="1">
      <c r="M390" s="27"/>
      <c r="N390" s="27"/>
      <c r="O390" s="27"/>
      <c r="P390" s="27"/>
      <c r="Q390" s="27"/>
      <c r="R390" s="27"/>
      <c r="S390" s="27"/>
      <c r="T390" s="27"/>
    </row>
    <row r="391" spans="13:20" ht="12.75" hidden="1">
      <c r="M391" s="27"/>
      <c r="N391" s="27"/>
      <c r="O391" s="27"/>
      <c r="P391" s="27"/>
      <c r="Q391" s="27"/>
      <c r="R391" s="27"/>
      <c r="S391" s="27"/>
      <c r="T391" s="27"/>
    </row>
    <row r="392" spans="13:20" ht="12.75" hidden="1">
      <c r="M392" s="27"/>
      <c r="N392" s="27"/>
      <c r="O392" s="27"/>
      <c r="P392" s="27"/>
      <c r="Q392" s="27"/>
      <c r="R392" s="27"/>
      <c r="S392" s="27"/>
      <c r="T392" s="27"/>
    </row>
    <row r="393" spans="13:20" ht="12.75" hidden="1">
      <c r="M393" s="27"/>
      <c r="N393" s="27"/>
      <c r="O393" s="27"/>
      <c r="P393" s="27"/>
      <c r="Q393" s="27"/>
      <c r="R393" s="27"/>
      <c r="S393" s="27"/>
      <c r="T393" s="27"/>
    </row>
    <row r="394" spans="13:20" ht="12.75" hidden="1">
      <c r="M394" s="27"/>
      <c r="N394" s="27"/>
      <c r="O394" s="27"/>
      <c r="P394" s="27"/>
      <c r="Q394" s="27"/>
      <c r="R394" s="27"/>
      <c r="S394" s="27"/>
      <c r="T394" s="27"/>
    </row>
    <row r="395" spans="13:20" ht="12.75" hidden="1">
      <c r="M395" s="27"/>
      <c r="N395" s="27"/>
      <c r="O395" s="27"/>
      <c r="P395" s="27"/>
      <c r="Q395" s="27"/>
      <c r="R395" s="27"/>
      <c r="S395" s="27"/>
      <c r="T395" s="27"/>
    </row>
    <row r="396" spans="13:20" ht="12.75" hidden="1">
      <c r="M396" s="27"/>
      <c r="N396" s="27"/>
      <c r="O396" s="27"/>
      <c r="P396" s="27"/>
      <c r="Q396" s="27"/>
      <c r="R396" s="27"/>
      <c r="S396" s="27"/>
      <c r="T396" s="27"/>
    </row>
    <row r="397" spans="13:20" ht="12.75" hidden="1">
      <c r="M397" s="27"/>
      <c r="N397" s="27"/>
      <c r="O397" s="27"/>
      <c r="P397" s="27"/>
      <c r="Q397" s="27"/>
      <c r="R397" s="27"/>
      <c r="S397" s="27"/>
      <c r="T397" s="27"/>
    </row>
    <row r="398" spans="13:20" ht="12.75" hidden="1">
      <c r="M398" s="27"/>
      <c r="N398" s="27"/>
      <c r="O398" s="27"/>
      <c r="P398" s="27"/>
      <c r="Q398" s="27"/>
      <c r="R398" s="27"/>
      <c r="S398" s="27"/>
      <c r="T398" s="27"/>
    </row>
    <row r="399" spans="13:20" ht="12.75" hidden="1">
      <c r="M399" s="27"/>
      <c r="N399" s="27"/>
      <c r="O399" s="27"/>
      <c r="P399" s="27"/>
      <c r="Q399" s="27"/>
      <c r="R399" s="27"/>
      <c r="S399" s="27"/>
      <c r="T399" s="27"/>
    </row>
    <row r="400" spans="13:20" ht="12.75" hidden="1">
      <c r="M400" s="27"/>
      <c r="N400" s="27"/>
      <c r="O400" s="27"/>
      <c r="P400" s="27"/>
      <c r="Q400" s="27"/>
      <c r="R400" s="27"/>
      <c r="S400" s="27"/>
      <c r="T400" s="27"/>
    </row>
    <row r="401" spans="13:20" ht="12.75" hidden="1">
      <c r="M401" s="27"/>
      <c r="N401" s="27"/>
      <c r="O401" s="27"/>
      <c r="P401" s="27"/>
      <c r="Q401" s="27"/>
      <c r="R401" s="27"/>
      <c r="S401" s="27"/>
      <c r="T401" s="27"/>
    </row>
    <row r="402" spans="13:20" ht="12.75" hidden="1">
      <c r="M402" s="27"/>
      <c r="N402" s="27"/>
      <c r="O402" s="27"/>
      <c r="P402" s="27"/>
      <c r="Q402" s="27"/>
      <c r="R402" s="27"/>
      <c r="S402" s="27"/>
      <c r="T402" s="27"/>
    </row>
    <row r="403" spans="13:20" ht="12.75" hidden="1">
      <c r="M403" s="27"/>
      <c r="N403" s="27"/>
      <c r="O403" s="27"/>
      <c r="P403" s="27"/>
      <c r="Q403" s="27"/>
      <c r="R403" s="27"/>
      <c r="S403" s="27"/>
      <c r="T403" s="27"/>
    </row>
    <row r="404" spans="13:20" ht="12.75" hidden="1">
      <c r="M404" s="27"/>
      <c r="N404" s="27"/>
      <c r="O404" s="27"/>
      <c r="P404" s="27"/>
      <c r="Q404" s="27"/>
      <c r="R404" s="27"/>
      <c r="S404" s="27"/>
      <c r="T404" s="27"/>
    </row>
    <row r="405" spans="13:20" ht="12.75" hidden="1">
      <c r="M405" s="27"/>
      <c r="N405" s="27"/>
      <c r="O405" s="27"/>
      <c r="P405" s="27"/>
      <c r="Q405" s="27"/>
      <c r="R405" s="27"/>
      <c r="S405" s="27"/>
      <c r="T405" s="27"/>
    </row>
    <row r="406" spans="13:20" ht="12.75" hidden="1">
      <c r="M406" s="27"/>
      <c r="N406" s="27"/>
      <c r="O406" s="27"/>
      <c r="P406" s="27"/>
      <c r="Q406" s="27"/>
      <c r="R406" s="27"/>
      <c r="S406" s="27"/>
      <c r="T406" s="27"/>
    </row>
    <row r="407" spans="13:20" ht="12.75" hidden="1">
      <c r="M407" s="27"/>
      <c r="N407" s="27"/>
      <c r="O407" s="27"/>
      <c r="P407" s="27"/>
      <c r="Q407" s="27"/>
      <c r="R407" s="27"/>
      <c r="S407" s="27"/>
      <c r="T407" s="27"/>
    </row>
    <row r="408" spans="13:20" ht="12.75" hidden="1">
      <c r="M408" s="27"/>
      <c r="N408" s="27"/>
      <c r="O408" s="27"/>
      <c r="P408" s="27"/>
      <c r="Q408" s="27"/>
      <c r="R408" s="27"/>
      <c r="S408" s="27"/>
      <c r="T408" s="27"/>
    </row>
    <row r="409" spans="13:20" ht="12.75" hidden="1">
      <c r="M409" s="27"/>
      <c r="N409" s="27"/>
      <c r="O409" s="27"/>
      <c r="P409" s="27"/>
      <c r="Q409" s="27"/>
      <c r="R409" s="27"/>
      <c r="S409" s="27"/>
      <c r="T409" s="27"/>
    </row>
    <row r="410" spans="13:20" ht="12.75" hidden="1">
      <c r="M410" s="27"/>
      <c r="N410" s="27"/>
      <c r="O410" s="27"/>
      <c r="P410" s="27"/>
      <c r="Q410" s="27"/>
      <c r="R410" s="27"/>
      <c r="S410" s="27"/>
      <c r="T410" s="27"/>
    </row>
    <row r="411" spans="13:20" ht="12.75" hidden="1">
      <c r="M411" s="27"/>
      <c r="N411" s="27"/>
      <c r="O411" s="27"/>
      <c r="P411" s="27"/>
      <c r="Q411" s="27"/>
      <c r="R411" s="27"/>
      <c r="S411" s="27"/>
      <c r="T411" s="27"/>
    </row>
    <row r="412" spans="13:20" ht="12.75" hidden="1">
      <c r="M412" s="27"/>
      <c r="N412" s="27"/>
      <c r="O412" s="27"/>
      <c r="P412" s="27"/>
      <c r="Q412" s="27"/>
      <c r="R412" s="27"/>
      <c r="S412" s="27"/>
      <c r="T412" s="27"/>
    </row>
    <row r="413" spans="13:20" ht="12.75" hidden="1">
      <c r="M413" s="27"/>
      <c r="N413" s="27"/>
      <c r="O413" s="27"/>
      <c r="P413" s="27"/>
      <c r="Q413" s="27"/>
      <c r="R413" s="27"/>
      <c r="S413" s="27"/>
      <c r="T413" s="27"/>
    </row>
    <row r="414" spans="13:20" ht="12.75" hidden="1">
      <c r="M414" s="27"/>
      <c r="N414" s="27"/>
      <c r="O414" s="27"/>
      <c r="P414" s="27"/>
      <c r="Q414" s="27"/>
      <c r="R414" s="27"/>
      <c r="S414" s="27"/>
      <c r="T414" s="27"/>
    </row>
    <row r="415" spans="13:20" ht="12.75" hidden="1">
      <c r="M415" s="27"/>
      <c r="N415" s="27"/>
      <c r="O415" s="27"/>
      <c r="P415" s="27"/>
      <c r="Q415" s="27"/>
      <c r="R415" s="27"/>
      <c r="S415" s="27"/>
      <c r="T415" s="27"/>
    </row>
    <row r="416" spans="13:20" ht="12.75" hidden="1">
      <c r="M416" s="27"/>
      <c r="N416" s="27"/>
      <c r="O416" s="27"/>
      <c r="P416" s="27"/>
      <c r="Q416" s="27"/>
      <c r="R416" s="27"/>
      <c r="S416" s="27"/>
      <c r="T416" s="27"/>
    </row>
    <row r="417" spans="13:20" ht="12.75" hidden="1">
      <c r="M417" s="27"/>
      <c r="N417" s="27"/>
      <c r="O417" s="27"/>
      <c r="P417" s="27"/>
      <c r="Q417" s="27"/>
      <c r="R417" s="27"/>
      <c r="S417" s="27"/>
      <c r="T417" s="27"/>
    </row>
    <row r="418" spans="13:20" ht="12.75" hidden="1">
      <c r="M418" s="27"/>
      <c r="N418" s="27"/>
      <c r="O418" s="27"/>
      <c r="P418" s="27"/>
      <c r="Q418" s="27"/>
      <c r="R418" s="27"/>
      <c r="S418" s="27"/>
      <c r="T418" s="27"/>
    </row>
    <row r="419" spans="13:20" ht="12.75" hidden="1">
      <c r="M419" s="27"/>
      <c r="N419" s="27"/>
      <c r="O419" s="27"/>
      <c r="P419" s="27"/>
      <c r="Q419" s="27"/>
      <c r="R419" s="27"/>
      <c r="S419" s="27"/>
      <c r="T419" s="27"/>
    </row>
    <row r="420" spans="13:20" ht="12.75" hidden="1">
      <c r="M420" s="27"/>
      <c r="N420" s="27"/>
      <c r="O420" s="27"/>
      <c r="P420" s="27"/>
      <c r="Q420" s="27"/>
      <c r="R420" s="27"/>
      <c r="S420" s="27"/>
      <c r="T420" s="27"/>
    </row>
    <row r="421" spans="13:20" ht="12.75" hidden="1">
      <c r="M421" s="27"/>
      <c r="N421" s="27"/>
      <c r="O421" s="27"/>
      <c r="P421" s="27"/>
      <c r="Q421" s="27"/>
      <c r="R421" s="27"/>
      <c r="S421" s="27"/>
      <c r="T421" s="27"/>
    </row>
    <row r="422" spans="13:20" ht="12.75" hidden="1">
      <c r="M422" s="27"/>
      <c r="N422" s="27"/>
      <c r="O422" s="27"/>
      <c r="P422" s="27"/>
      <c r="Q422" s="27"/>
      <c r="R422" s="27"/>
      <c r="S422" s="27"/>
      <c r="T422" s="27"/>
    </row>
    <row r="423" spans="13:20" ht="12.75" hidden="1">
      <c r="M423" s="27"/>
      <c r="N423" s="27"/>
      <c r="O423" s="27"/>
      <c r="P423" s="27"/>
      <c r="Q423" s="27"/>
      <c r="R423" s="27"/>
      <c r="S423" s="27"/>
      <c r="T423" s="27"/>
    </row>
    <row r="424" spans="13:20" ht="12.75" hidden="1">
      <c r="M424" s="27"/>
      <c r="N424" s="27"/>
      <c r="O424" s="27"/>
      <c r="P424" s="27"/>
      <c r="Q424" s="27"/>
      <c r="R424" s="27"/>
      <c r="S424" s="27"/>
      <c r="T424" s="27"/>
    </row>
    <row r="425" spans="13:20" ht="12.75" hidden="1">
      <c r="M425" s="27"/>
      <c r="N425" s="27"/>
      <c r="O425" s="27"/>
      <c r="P425" s="27"/>
      <c r="Q425" s="27"/>
      <c r="R425" s="27"/>
      <c r="S425" s="27"/>
      <c r="T425" s="27"/>
    </row>
    <row r="426" spans="13:20" ht="12.75" hidden="1">
      <c r="M426" s="27"/>
      <c r="N426" s="27"/>
      <c r="O426" s="27"/>
      <c r="P426" s="27"/>
      <c r="Q426" s="27"/>
      <c r="R426" s="27"/>
      <c r="S426" s="27"/>
      <c r="T426" s="27"/>
    </row>
    <row r="427" spans="13:20" ht="12.75" hidden="1">
      <c r="M427" s="27"/>
      <c r="N427" s="27"/>
      <c r="O427" s="27"/>
      <c r="P427" s="27"/>
      <c r="Q427" s="27"/>
      <c r="R427" s="27"/>
      <c r="S427" s="27"/>
      <c r="T427" s="27"/>
    </row>
    <row r="428" spans="13:20" ht="12.75" hidden="1">
      <c r="M428" s="27"/>
      <c r="N428" s="27"/>
      <c r="O428" s="27"/>
      <c r="P428" s="27"/>
      <c r="Q428" s="27"/>
      <c r="R428" s="27"/>
      <c r="S428" s="27"/>
      <c r="T428" s="27"/>
    </row>
    <row r="429" spans="13:20" ht="12.75" hidden="1">
      <c r="M429" s="27"/>
      <c r="N429" s="27"/>
      <c r="O429" s="27"/>
      <c r="P429" s="27"/>
      <c r="Q429" s="27"/>
      <c r="R429" s="27"/>
      <c r="S429" s="27"/>
      <c r="T429" s="27"/>
    </row>
    <row r="430" spans="13:20" ht="12.75" hidden="1">
      <c r="M430" s="27"/>
      <c r="N430" s="27"/>
      <c r="O430" s="27"/>
      <c r="P430" s="27"/>
      <c r="Q430" s="27"/>
      <c r="R430" s="27"/>
      <c r="S430" s="27"/>
      <c r="T430" s="27"/>
    </row>
    <row r="431" spans="13:20" ht="12.75" hidden="1">
      <c r="M431" s="27"/>
      <c r="N431" s="27"/>
      <c r="O431" s="27"/>
      <c r="P431" s="27"/>
      <c r="Q431" s="27"/>
      <c r="R431" s="27"/>
      <c r="S431" s="27"/>
      <c r="T431" s="27"/>
    </row>
    <row r="432" spans="13:20" ht="12.75" hidden="1">
      <c r="M432" s="27"/>
      <c r="N432" s="27"/>
      <c r="O432" s="27"/>
      <c r="P432" s="27"/>
      <c r="Q432" s="27"/>
      <c r="R432" s="27"/>
      <c r="S432" s="27"/>
      <c r="T432" s="27"/>
    </row>
    <row r="433" spans="13:20" ht="12.75" hidden="1">
      <c r="M433" s="27"/>
      <c r="N433" s="27"/>
      <c r="O433" s="27"/>
      <c r="P433" s="27"/>
      <c r="Q433" s="27"/>
      <c r="R433" s="27"/>
      <c r="S433" s="27"/>
      <c r="T433" s="27"/>
    </row>
    <row r="434" spans="13:20" ht="12.75" hidden="1">
      <c r="M434" s="27"/>
      <c r="N434" s="27"/>
      <c r="O434" s="27"/>
      <c r="P434" s="27"/>
      <c r="Q434" s="27"/>
      <c r="R434" s="27"/>
      <c r="S434" s="27"/>
      <c r="T434" s="27"/>
    </row>
    <row r="435" spans="13:20" ht="12.75" hidden="1">
      <c r="M435" s="27"/>
      <c r="N435" s="27"/>
      <c r="O435" s="27"/>
      <c r="P435" s="27"/>
      <c r="Q435" s="27"/>
      <c r="R435" s="27"/>
      <c r="S435" s="27"/>
      <c r="T435" s="27"/>
    </row>
    <row r="436" spans="13:20" ht="12.75" hidden="1">
      <c r="M436" s="27"/>
      <c r="N436" s="27"/>
      <c r="O436" s="27"/>
      <c r="P436" s="27"/>
      <c r="Q436" s="27"/>
      <c r="R436" s="27"/>
      <c r="S436" s="27"/>
      <c r="T436" s="27"/>
    </row>
    <row r="437" spans="13:20" ht="12.75" hidden="1">
      <c r="M437" s="27"/>
      <c r="N437" s="27"/>
      <c r="O437" s="27"/>
      <c r="P437" s="27"/>
      <c r="Q437" s="27"/>
      <c r="R437" s="27"/>
      <c r="S437" s="27"/>
      <c r="T437" s="27"/>
    </row>
    <row r="438" spans="13:20" ht="12.75" hidden="1">
      <c r="M438" s="27"/>
      <c r="N438" s="27"/>
      <c r="O438" s="27"/>
      <c r="P438" s="27"/>
      <c r="Q438" s="27"/>
      <c r="R438" s="27"/>
      <c r="S438" s="27"/>
      <c r="T438" s="27"/>
    </row>
    <row r="439" spans="13:20" ht="12.75" hidden="1">
      <c r="M439" s="27"/>
      <c r="N439" s="27"/>
      <c r="O439" s="27"/>
      <c r="P439" s="27"/>
      <c r="Q439" s="27"/>
      <c r="R439" s="27"/>
      <c r="S439" s="27"/>
      <c r="T439" s="27"/>
    </row>
    <row r="440" spans="13:20" ht="12.75" hidden="1">
      <c r="M440" s="27"/>
      <c r="N440" s="27"/>
      <c r="O440" s="27"/>
      <c r="P440" s="27"/>
      <c r="Q440" s="27"/>
      <c r="R440" s="27"/>
      <c r="S440" s="27"/>
      <c r="T440" s="27"/>
    </row>
    <row r="441" spans="13:20" ht="12.75" hidden="1">
      <c r="M441" s="27"/>
      <c r="N441" s="27"/>
      <c r="O441" s="27"/>
      <c r="P441" s="27"/>
      <c r="Q441" s="27"/>
      <c r="R441" s="27"/>
      <c r="S441" s="27"/>
      <c r="T441" s="27"/>
    </row>
    <row r="442" spans="13:20" ht="12.75" hidden="1">
      <c r="M442" s="27"/>
      <c r="N442" s="27"/>
      <c r="O442" s="27"/>
      <c r="P442" s="27"/>
      <c r="Q442" s="27"/>
      <c r="R442" s="27"/>
      <c r="S442" s="27"/>
      <c r="T442" s="27"/>
    </row>
    <row r="443" spans="13:20" ht="12.75" hidden="1">
      <c r="M443" s="27"/>
      <c r="N443" s="27"/>
      <c r="O443" s="27"/>
      <c r="P443" s="27"/>
      <c r="Q443" s="27"/>
      <c r="R443" s="27"/>
      <c r="S443" s="27"/>
      <c r="T443" s="27"/>
    </row>
    <row r="444" spans="13:20" ht="12.75" hidden="1">
      <c r="M444" s="27"/>
      <c r="N444" s="27"/>
      <c r="O444" s="27"/>
      <c r="P444" s="27"/>
      <c r="Q444" s="27"/>
      <c r="R444" s="27"/>
      <c r="S444" s="27"/>
      <c r="T444" s="27"/>
    </row>
    <row r="445" spans="13:20" ht="12.75" hidden="1">
      <c r="M445" s="27"/>
      <c r="N445" s="27"/>
      <c r="O445" s="27"/>
      <c r="P445" s="27"/>
      <c r="Q445" s="27"/>
      <c r="R445" s="27"/>
      <c r="S445" s="27"/>
      <c r="T445" s="27"/>
    </row>
    <row r="446" spans="13:20" ht="12.75" hidden="1">
      <c r="M446" s="27"/>
      <c r="N446" s="27"/>
      <c r="O446" s="27"/>
      <c r="P446" s="27"/>
      <c r="Q446" s="27"/>
      <c r="R446" s="27"/>
      <c r="S446" s="27"/>
      <c r="T446" s="27"/>
    </row>
    <row r="447" spans="13:20" ht="12.75" hidden="1">
      <c r="M447" s="27"/>
      <c r="N447" s="27"/>
      <c r="O447" s="27"/>
      <c r="P447" s="27"/>
      <c r="Q447" s="27"/>
      <c r="R447" s="27"/>
      <c r="S447" s="27"/>
      <c r="T447" s="27"/>
    </row>
    <row r="448" spans="13:20" ht="12.75" hidden="1">
      <c r="M448" s="27"/>
      <c r="N448" s="27"/>
      <c r="O448" s="27"/>
      <c r="P448" s="27"/>
      <c r="Q448" s="27"/>
      <c r="R448" s="27"/>
      <c r="S448" s="27"/>
      <c r="T448" s="27"/>
    </row>
    <row r="449" spans="13:20" ht="12.75" hidden="1">
      <c r="M449" s="27"/>
      <c r="N449" s="27"/>
      <c r="O449" s="27"/>
      <c r="P449" s="27"/>
      <c r="Q449" s="27"/>
      <c r="R449" s="27"/>
      <c r="S449" s="27"/>
      <c r="T449" s="27"/>
    </row>
    <row r="450" spans="13:20" ht="12.75" hidden="1">
      <c r="M450" s="27"/>
      <c r="N450" s="27"/>
      <c r="O450" s="27"/>
      <c r="P450" s="27"/>
      <c r="Q450" s="27"/>
      <c r="R450" s="27"/>
      <c r="S450" s="27"/>
      <c r="T450" s="27"/>
    </row>
    <row r="451" spans="13:20" ht="12.75" hidden="1">
      <c r="M451" s="27"/>
      <c r="N451" s="27"/>
      <c r="O451" s="27"/>
      <c r="P451" s="27"/>
      <c r="Q451" s="27"/>
      <c r="R451" s="27"/>
      <c r="S451" s="27"/>
      <c r="T451" s="27"/>
    </row>
    <row r="452" spans="13:20" ht="12.75" hidden="1">
      <c r="M452" s="27"/>
      <c r="N452" s="27"/>
      <c r="O452" s="27"/>
      <c r="P452" s="27"/>
      <c r="Q452" s="27"/>
      <c r="R452" s="27"/>
      <c r="S452" s="27"/>
      <c r="T452" s="27"/>
    </row>
    <row r="453" spans="13:20" ht="12.75" hidden="1">
      <c r="M453" s="27"/>
      <c r="N453" s="27"/>
      <c r="O453" s="27"/>
      <c r="P453" s="27"/>
      <c r="Q453" s="27"/>
      <c r="R453" s="27"/>
      <c r="S453" s="27"/>
      <c r="T453" s="27"/>
    </row>
    <row r="454" spans="13:20" ht="12.75" hidden="1">
      <c r="M454" s="27"/>
      <c r="N454" s="27"/>
      <c r="O454" s="27"/>
      <c r="P454" s="27"/>
      <c r="Q454" s="27"/>
      <c r="R454" s="27"/>
      <c r="S454" s="27"/>
      <c r="T454" s="27"/>
    </row>
    <row r="455" spans="13:20" ht="12.75" hidden="1">
      <c r="M455" s="27"/>
      <c r="N455" s="27"/>
      <c r="O455" s="27"/>
      <c r="P455" s="27"/>
      <c r="Q455" s="27"/>
      <c r="R455" s="27"/>
      <c r="S455" s="27"/>
      <c r="T455" s="27"/>
    </row>
    <row r="456" spans="13:20" ht="12.75" hidden="1">
      <c r="M456" s="27"/>
      <c r="N456" s="27"/>
      <c r="O456" s="27"/>
      <c r="P456" s="27"/>
      <c r="Q456" s="27"/>
      <c r="R456" s="27"/>
      <c r="S456" s="27"/>
      <c r="T456" s="27"/>
    </row>
    <row r="457" spans="13:20" ht="12.75" hidden="1">
      <c r="M457" s="27"/>
      <c r="N457" s="27"/>
      <c r="O457" s="27"/>
      <c r="P457" s="27"/>
      <c r="Q457" s="27"/>
      <c r="R457" s="27"/>
      <c r="S457" s="27"/>
      <c r="T457" s="27"/>
    </row>
    <row r="458" spans="13:20" ht="12.75" hidden="1">
      <c r="M458" s="27"/>
      <c r="N458" s="27"/>
      <c r="O458" s="27"/>
      <c r="P458" s="27"/>
      <c r="Q458" s="27"/>
      <c r="R458" s="27"/>
      <c r="S458" s="27"/>
      <c r="T458" s="27"/>
    </row>
    <row r="459" spans="13:20" ht="12.75" hidden="1">
      <c r="M459" s="27"/>
      <c r="N459" s="27"/>
      <c r="O459" s="27"/>
      <c r="P459" s="27"/>
      <c r="Q459" s="27"/>
      <c r="R459" s="27"/>
      <c r="S459" s="27"/>
      <c r="T459" s="27"/>
    </row>
    <row r="460" spans="13:20" ht="12.75" hidden="1">
      <c r="M460" s="27"/>
      <c r="N460" s="27"/>
      <c r="O460" s="27"/>
      <c r="P460" s="27"/>
      <c r="Q460" s="27"/>
      <c r="R460" s="27"/>
      <c r="S460" s="27"/>
      <c r="T460" s="27"/>
    </row>
    <row r="461" spans="13:20" ht="12.75" hidden="1">
      <c r="M461" s="27"/>
      <c r="N461" s="27"/>
      <c r="O461" s="27"/>
      <c r="P461" s="27"/>
      <c r="Q461" s="27"/>
      <c r="R461" s="27"/>
      <c r="S461" s="27"/>
      <c r="T461" s="27"/>
    </row>
    <row r="462" spans="13:20" ht="12.75" hidden="1">
      <c r="M462" s="27"/>
      <c r="N462" s="27"/>
      <c r="O462" s="27"/>
      <c r="P462" s="27"/>
      <c r="Q462" s="27"/>
      <c r="R462" s="27"/>
      <c r="S462" s="27"/>
      <c r="T462" s="27"/>
    </row>
    <row r="463" spans="13:20" ht="12.75" hidden="1">
      <c r="M463" s="27"/>
      <c r="N463" s="27"/>
      <c r="O463" s="27"/>
      <c r="P463" s="27"/>
      <c r="Q463" s="27"/>
      <c r="R463" s="27"/>
      <c r="S463" s="27"/>
      <c r="T463" s="27"/>
    </row>
    <row r="464" spans="13:20" ht="12.75" hidden="1">
      <c r="M464" s="27"/>
      <c r="N464" s="27"/>
      <c r="O464" s="27"/>
      <c r="P464" s="27"/>
      <c r="Q464" s="27"/>
      <c r="R464" s="27"/>
      <c r="S464" s="27"/>
      <c r="T464" s="27"/>
    </row>
    <row r="465" spans="13:20" ht="12.75" hidden="1">
      <c r="M465" s="27"/>
      <c r="N465" s="27"/>
      <c r="O465" s="27"/>
      <c r="P465" s="27"/>
      <c r="Q465" s="27"/>
      <c r="R465" s="27"/>
      <c r="S465" s="27"/>
      <c r="T465" s="27"/>
    </row>
    <row r="466" spans="13:20" ht="12.75" hidden="1">
      <c r="M466" s="27"/>
      <c r="N466" s="27"/>
      <c r="O466" s="27"/>
      <c r="P466" s="27"/>
      <c r="Q466" s="27"/>
      <c r="R466" s="27"/>
      <c r="S466" s="27"/>
      <c r="T466" s="27"/>
    </row>
    <row r="467" spans="13:20" ht="12.75" hidden="1">
      <c r="M467" s="27"/>
      <c r="N467" s="27"/>
      <c r="O467" s="27"/>
      <c r="P467" s="27"/>
      <c r="Q467" s="27"/>
      <c r="R467" s="27"/>
      <c r="S467" s="27"/>
      <c r="T467" s="27"/>
    </row>
    <row r="468" spans="13:20" ht="12.75" hidden="1">
      <c r="M468" s="27"/>
      <c r="N468" s="27"/>
      <c r="O468" s="27"/>
      <c r="P468" s="27"/>
      <c r="Q468" s="27"/>
      <c r="R468" s="27"/>
      <c r="S468" s="27"/>
      <c r="T468" s="27"/>
    </row>
    <row r="469" spans="13:20" ht="12.75" hidden="1">
      <c r="M469" s="27"/>
      <c r="N469" s="27"/>
      <c r="O469" s="27"/>
      <c r="P469" s="27"/>
      <c r="Q469" s="27"/>
      <c r="R469" s="27"/>
      <c r="S469" s="27"/>
      <c r="T469" s="27"/>
    </row>
    <row r="470" spans="13:20" ht="12.75" hidden="1">
      <c r="M470" s="27"/>
      <c r="N470" s="27"/>
      <c r="O470" s="27"/>
      <c r="P470" s="27"/>
      <c r="Q470" s="27"/>
      <c r="R470" s="27"/>
      <c r="S470" s="27"/>
      <c r="T470" s="27"/>
    </row>
    <row r="471" spans="13:20" ht="12.75" hidden="1">
      <c r="M471" s="27"/>
      <c r="N471" s="27"/>
      <c r="O471" s="27"/>
      <c r="P471" s="27"/>
      <c r="Q471" s="27"/>
      <c r="R471" s="27"/>
      <c r="S471" s="27"/>
      <c r="T471" s="27"/>
    </row>
    <row r="472" spans="13:20" ht="12.75" hidden="1">
      <c r="M472" s="27"/>
      <c r="N472" s="27"/>
      <c r="O472" s="27"/>
      <c r="P472" s="27"/>
      <c r="Q472" s="27"/>
      <c r="R472" s="27"/>
      <c r="S472" s="27"/>
      <c r="T472" s="27"/>
    </row>
    <row r="473" spans="13:20" ht="12.75" hidden="1">
      <c r="M473" s="27"/>
      <c r="N473" s="27"/>
      <c r="O473" s="27"/>
      <c r="P473" s="27"/>
      <c r="Q473" s="27"/>
      <c r="R473" s="27"/>
      <c r="S473" s="27"/>
      <c r="T473" s="27"/>
    </row>
    <row r="474" spans="13:20" ht="12.75" hidden="1">
      <c r="M474" s="27"/>
      <c r="N474" s="27"/>
      <c r="O474" s="27"/>
      <c r="P474" s="27"/>
      <c r="Q474" s="27"/>
      <c r="R474" s="27"/>
      <c r="S474" s="27"/>
      <c r="T474" s="27"/>
    </row>
    <row r="475" spans="13:20" ht="12.75" hidden="1">
      <c r="M475" s="27"/>
      <c r="N475" s="27"/>
      <c r="O475" s="27"/>
      <c r="P475" s="27"/>
      <c r="Q475" s="27"/>
      <c r="R475" s="27"/>
      <c r="S475" s="27"/>
      <c r="T475" s="27"/>
    </row>
    <row r="476" spans="13:20" ht="12.75" hidden="1">
      <c r="M476" s="27"/>
      <c r="N476" s="27"/>
      <c r="O476" s="27"/>
      <c r="P476" s="27"/>
      <c r="Q476" s="27"/>
      <c r="R476" s="27"/>
      <c r="S476" s="27"/>
      <c r="T476" s="27"/>
    </row>
    <row r="477" spans="13:20" ht="12.75" hidden="1">
      <c r="M477" s="27"/>
      <c r="N477" s="27"/>
      <c r="O477" s="27"/>
      <c r="P477" s="27"/>
      <c r="Q477" s="27"/>
      <c r="R477" s="27"/>
      <c r="S477" s="27"/>
      <c r="T477" s="27"/>
    </row>
    <row r="478" spans="13:20" ht="12.75" hidden="1">
      <c r="M478" s="27"/>
      <c r="N478" s="27"/>
      <c r="O478" s="27"/>
      <c r="P478" s="27"/>
      <c r="Q478" s="27"/>
      <c r="R478" s="27"/>
      <c r="S478" s="27"/>
      <c r="T478" s="27"/>
    </row>
    <row r="479" spans="13:20" ht="12.75" hidden="1">
      <c r="M479" s="27"/>
      <c r="N479" s="27"/>
      <c r="O479" s="27"/>
      <c r="P479" s="27"/>
      <c r="Q479" s="27"/>
      <c r="R479" s="27"/>
      <c r="S479" s="27"/>
      <c r="T479" s="27"/>
    </row>
    <row r="480" spans="13:20" ht="12.75" hidden="1">
      <c r="M480" s="27"/>
      <c r="N480" s="27"/>
      <c r="O480" s="27"/>
      <c r="P480" s="27"/>
      <c r="Q480" s="27"/>
      <c r="R480" s="27"/>
      <c r="S480" s="27"/>
      <c r="T480" s="27"/>
    </row>
    <row r="481" spans="13:20" ht="12.75" hidden="1">
      <c r="M481" s="27"/>
      <c r="N481" s="27"/>
      <c r="O481" s="27"/>
      <c r="P481" s="27"/>
      <c r="Q481" s="27"/>
      <c r="R481" s="27"/>
      <c r="S481" s="27"/>
      <c r="T481" s="27"/>
    </row>
    <row r="482" spans="13:20" ht="12.75" hidden="1">
      <c r="M482" s="27"/>
      <c r="N482" s="27"/>
      <c r="O482" s="27"/>
      <c r="P482" s="27"/>
      <c r="Q482" s="27"/>
      <c r="R482" s="27"/>
      <c r="S482" s="27"/>
      <c r="T482" s="27"/>
    </row>
    <row r="483" spans="13:20" ht="12.75" hidden="1">
      <c r="M483" s="27"/>
      <c r="N483" s="27"/>
      <c r="O483" s="27"/>
      <c r="P483" s="27"/>
      <c r="Q483" s="27"/>
      <c r="R483" s="27"/>
      <c r="S483" s="27"/>
      <c r="T483" s="27"/>
    </row>
    <row r="484" spans="13:20" ht="12.75" hidden="1">
      <c r="M484" s="27"/>
      <c r="N484" s="27"/>
      <c r="O484" s="27"/>
      <c r="P484" s="27"/>
      <c r="Q484" s="27"/>
      <c r="R484" s="27"/>
      <c r="S484" s="27"/>
      <c r="T484" s="27"/>
    </row>
    <row r="485" spans="13:20" ht="12.75" hidden="1">
      <c r="M485" s="27"/>
      <c r="N485" s="27"/>
      <c r="O485" s="27"/>
      <c r="P485" s="27"/>
      <c r="Q485" s="27"/>
      <c r="R485" s="27"/>
      <c r="S485" s="27"/>
      <c r="T485" s="27"/>
    </row>
    <row r="486" spans="13:20" ht="12.75" hidden="1">
      <c r="M486" s="27"/>
      <c r="N486" s="27"/>
      <c r="O486" s="27"/>
      <c r="P486" s="27"/>
      <c r="Q486" s="27"/>
      <c r="R486" s="27"/>
      <c r="S486" s="27"/>
      <c r="T486" s="27"/>
    </row>
    <row r="487" spans="13:20" ht="12.75" hidden="1">
      <c r="M487" s="27"/>
      <c r="N487" s="27"/>
      <c r="O487" s="27"/>
      <c r="P487" s="27"/>
      <c r="Q487" s="27"/>
      <c r="R487" s="27"/>
      <c r="S487" s="27"/>
      <c r="T487" s="27"/>
    </row>
    <row r="488" spans="13:20" ht="12.75" hidden="1">
      <c r="M488" s="27"/>
      <c r="N488" s="27"/>
      <c r="O488" s="27"/>
      <c r="P488" s="27"/>
      <c r="Q488" s="27"/>
      <c r="R488" s="27"/>
      <c r="S488" s="27"/>
      <c r="T488" s="27"/>
    </row>
    <row r="489" spans="13:20" ht="12.75" hidden="1">
      <c r="M489" s="27"/>
      <c r="N489" s="27"/>
      <c r="O489" s="27"/>
      <c r="P489" s="27"/>
      <c r="Q489" s="27"/>
      <c r="R489" s="27"/>
      <c r="S489" s="27"/>
      <c r="T489" s="27"/>
    </row>
    <row r="490" spans="13:20" ht="12.75" hidden="1">
      <c r="M490" s="27"/>
      <c r="N490" s="27"/>
      <c r="O490" s="27"/>
      <c r="P490" s="27"/>
      <c r="Q490" s="27"/>
      <c r="R490" s="27"/>
      <c r="S490" s="27"/>
      <c r="T490" s="27"/>
    </row>
    <row r="491" spans="13:20" ht="12.75" hidden="1">
      <c r="M491" s="27"/>
      <c r="N491" s="27"/>
      <c r="O491" s="27"/>
      <c r="P491" s="27"/>
      <c r="Q491" s="27"/>
      <c r="R491" s="27"/>
      <c r="S491" s="27"/>
      <c r="T491" s="27"/>
    </row>
    <row r="492" spans="13:20" ht="12.75" hidden="1">
      <c r="M492" s="27"/>
      <c r="N492" s="27"/>
      <c r="O492" s="27"/>
      <c r="P492" s="27"/>
      <c r="Q492" s="27"/>
      <c r="R492" s="27"/>
      <c r="S492" s="27"/>
      <c r="T492" s="27"/>
    </row>
    <row r="493" spans="13:20" ht="12.75" hidden="1">
      <c r="M493" s="27"/>
      <c r="N493" s="27"/>
      <c r="O493" s="27"/>
      <c r="P493" s="27"/>
      <c r="Q493" s="27"/>
      <c r="R493" s="27"/>
      <c r="S493" s="27"/>
      <c r="T493" s="27"/>
    </row>
    <row r="494" spans="13:20" ht="12.75" hidden="1">
      <c r="M494" s="27"/>
      <c r="N494" s="27"/>
      <c r="O494" s="27"/>
      <c r="P494" s="27"/>
      <c r="Q494" s="27"/>
      <c r="R494" s="27"/>
      <c r="S494" s="27"/>
      <c r="T494" s="27"/>
    </row>
    <row r="495" spans="13:20" ht="12.75" hidden="1">
      <c r="M495" s="27"/>
      <c r="N495" s="27"/>
      <c r="O495" s="27"/>
      <c r="P495" s="27"/>
      <c r="Q495" s="27"/>
      <c r="R495" s="27"/>
      <c r="S495" s="27"/>
      <c r="T495" s="27"/>
    </row>
    <row r="496" spans="13:20" ht="12.75" hidden="1">
      <c r="M496" s="27"/>
      <c r="N496" s="27"/>
      <c r="O496" s="27"/>
      <c r="P496" s="27"/>
      <c r="Q496" s="27"/>
      <c r="R496" s="27"/>
      <c r="S496" s="27"/>
      <c r="T496" s="27"/>
    </row>
    <row r="497" spans="13:20" ht="12.75" hidden="1">
      <c r="M497" s="27"/>
      <c r="N497" s="27"/>
      <c r="O497" s="27"/>
      <c r="P497" s="27"/>
      <c r="Q497" s="27"/>
      <c r="R497" s="27"/>
      <c r="S497" s="27"/>
      <c r="T497" s="27"/>
    </row>
    <row r="498" spans="13:20" ht="12.75" hidden="1">
      <c r="M498" s="27"/>
      <c r="N498" s="27"/>
      <c r="O498" s="27"/>
      <c r="P498" s="27"/>
      <c r="Q498" s="27"/>
      <c r="R498" s="27"/>
      <c r="S498" s="27"/>
      <c r="T498" s="27"/>
    </row>
    <row r="499" spans="13:20" ht="12.75" hidden="1">
      <c r="M499" s="27"/>
      <c r="N499" s="27"/>
      <c r="O499" s="27"/>
      <c r="P499" s="27"/>
      <c r="Q499" s="27"/>
      <c r="R499" s="27"/>
      <c r="S499" s="27"/>
      <c r="T499" s="27"/>
    </row>
    <row r="500" spans="13:20" ht="12.75" hidden="1">
      <c r="M500" s="27"/>
      <c r="N500" s="27"/>
      <c r="O500" s="27"/>
      <c r="P500" s="27"/>
      <c r="Q500" s="27"/>
      <c r="R500" s="27"/>
      <c r="S500" s="27"/>
      <c r="T500" s="27"/>
    </row>
    <row r="501" spans="13:20" ht="12.75" hidden="1">
      <c r="M501" s="27"/>
      <c r="N501" s="27"/>
      <c r="O501" s="27"/>
      <c r="P501" s="27"/>
      <c r="Q501" s="27"/>
      <c r="R501" s="27"/>
      <c r="S501" s="27"/>
      <c r="T501" s="27"/>
    </row>
    <row r="502" spans="13:20" ht="12.75" hidden="1">
      <c r="M502" s="27"/>
      <c r="N502" s="27"/>
      <c r="O502" s="27"/>
      <c r="P502" s="27"/>
      <c r="Q502" s="27"/>
      <c r="R502" s="27"/>
      <c r="S502" s="27"/>
      <c r="T502" s="27"/>
    </row>
    <row r="503" spans="13:20" ht="12.75" hidden="1">
      <c r="M503" s="27"/>
      <c r="N503" s="27"/>
      <c r="O503" s="27"/>
      <c r="P503" s="27"/>
      <c r="Q503" s="27"/>
      <c r="R503" s="27"/>
      <c r="S503" s="27"/>
      <c r="T503" s="27"/>
    </row>
    <row r="504" spans="13:20" ht="12.75" hidden="1">
      <c r="M504" s="27"/>
      <c r="N504" s="27"/>
      <c r="O504" s="27"/>
      <c r="P504" s="27"/>
      <c r="Q504" s="27"/>
      <c r="R504" s="27"/>
      <c r="S504" s="27"/>
      <c r="T504" s="27"/>
    </row>
    <row r="505" spans="13:20" ht="12.75" hidden="1">
      <c r="M505" s="27"/>
      <c r="N505" s="27"/>
      <c r="O505" s="27"/>
      <c r="P505" s="27"/>
      <c r="Q505" s="27"/>
      <c r="R505" s="27"/>
      <c r="S505" s="27"/>
      <c r="T505" s="27"/>
    </row>
    <row r="506" spans="13:20" ht="12.75" hidden="1">
      <c r="M506" s="27"/>
      <c r="N506" s="27"/>
      <c r="O506" s="27"/>
      <c r="P506" s="27"/>
      <c r="Q506" s="27"/>
      <c r="R506" s="27"/>
      <c r="S506" s="27"/>
      <c r="T506" s="27"/>
    </row>
    <row r="507" spans="13:20" ht="12.75" hidden="1">
      <c r="M507" s="27"/>
      <c r="N507" s="27"/>
      <c r="O507" s="27"/>
      <c r="P507" s="27"/>
      <c r="Q507" s="27"/>
      <c r="R507" s="27"/>
      <c r="S507" s="27"/>
      <c r="T507" s="27"/>
    </row>
    <row r="508" spans="13:20" ht="12.75" hidden="1">
      <c r="M508" s="27"/>
      <c r="N508" s="27"/>
      <c r="O508" s="27"/>
      <c r="P508" s="27"/>
      <c r="Q508" s="27"/>
      <c r="R508" s="27"/>
      <c r="S508" s="27"/>
      <c r="T508" s="27"/>
    </row>
    <row r="509" spans="13:20" ht="12.75" hidden="1">
      <c r="M509" s="27"/>
      <c r="N509" s="27"/>
      <c r="O509" s="27"/>
      <c r="P509" s="27"/>
      <c r="Q509" s="27"/>
      <c r="R509" s="27"/>
      <c r="S509" s="27"/>
      <c r="T509" s="27"/>
    </row>
    <row r="510" spans="13:20" ht="12.75" hidden="1">
      <c r="M510" s="27"/>
      <c r="N510" s="27"/>
      <c r="O510" s="27"/>
      <c r="P510" s="27"/>
      <c r="Q510" s="27"/>
      <c r="R510" s="27"/>
      <c r="S510" s="27"/>
      <c r="T510" s="27"/>
    </row>
    <row r="511" spans="13:20" ht="12.75" hidden="1">
      <c r="M511" s="27"/>
      <c r="N511" s="27"/>
      <c r="O511" s="27"/>
      <c r="P511" s="27"/>
      <c r="Q511" s="27"/>
      <c r="R511" s="27"/>
      <c r="S511" s="27"/>
      <c r="T511" s="27"/>
    </row>
    <row r="512" spans="13:20" ht="12.75" hidden="1">
      <c r="M512" s="27"/>
      <c r="N512" s="27"/>
      <c r="O512" s="27"/>
      <c r="P512" s="27"/>
      <c r="Q512" s="27"/>
      <c r="R512" s="27"/>
      <c r="S512" s="27"/>
      <c r="T512" s="27"/>
    </row>
    <row r="513" spans="13:20" ht="12.75" hidden="1">
      <c r="M513" s="27"/>
      <c r="N513" s="27"/>
      <c r="O513" s="27"/>
      <c r="P513" s="27"/>
      <c r="Q513" s="27"/>
      <c r="R513" s="27"/>
      <c r="S513" s="27"/>
      <c r="T513" s="27"/>
    </row>
    <row r="514" spans="13:20" ht="12.75" hidden="1">
      <c r="M514" s="27"/>
      <c r="N514" s="27"/>
      <c r="O514" s="27"/>
      <c r="P514" s="27"/>
      <c r="Q514" s="27"/>
      <c r="R514" s="27"/>
      <c r="S514" s="27"/>
      <c r="T514" s="27"/>
    </row>
    <row r="515" spans="13:20" ht="12.75" hidden="1">
      <c r="M515" s="27"/>
      <c r="N515" s="27"/>
      <c r="O515" s="27"/>
      <c r="P515" s="27"/>
      <c r="Q515" s="27"/>
      <c r="R515" s="27"/>
      <c r="S515" s="27"/>
      <c r="T515" s="27"/>
    </row>
    <row r="516" spans="13:20" ht="12.75" hidden="1">
      <c r="M516" s="27"/>
      <c r="N516" s="27"/>
      <c r="O516" s="27"/>
      <c r="P516" s="27"/>
      <c r="Q516" s="27"/>
      <c r="R516" s="27"/>
      <c r="S516" s="27"/>
      <c r="T516" s="27"/>
    </row>
    <row r="517" spans="13:20" ht="12.75" hidden="1">
      <c r="M517" s="27"/>
      <c r="N517" s="27"/>
      <c r="O517" s="27"/>
      <c r="P517" s="27"/>
      <c r="Q517" s="27"/>
      <c r="R517" s="27"/>
      <c r="S517" s="27"/>
      <c r="T517" s="27"/>
    </row>
    <row r="518" spans="13:20" ht="12.75" hidden="1">
      <c r="M518" s="27"/>
      <c r="N518" s="27"/>
      <c r="O518" s="27"/>
      <c r="P518" s="27"/>
      <c r="Q518" s="27"/>
      <c r="R518" s="27"/>
      <c r="S518" s="27"/>
      <c r="T518" s="27"/>
    </row>
    <row r="519" spans="13:20" ht="12.75" hidden="1">
      <c r="M519" s="27"/>
      <c r="N519" s="27"/>
      <c r="O519" s="27"/>
      <c r="P519" s="27"/>
      <c r="Q519" s="27"/>
      <c r="R519" s="27"/>
      <c r="S519" s="27"/>
      <c r="T519" s="27"/>
    </row>
    <row r="520" spans="13:20" ht="12.75" hidden="1">
      <c r="M520" s="27"/>
      <c r="N520" s="27"/>
      <c r="O520" s="27"/>
      <c r="P520" s="27"/>
      <c r="Q520" s="27"/>
      <c r="R520" s="27"/>
      <c r="S520" s="27"/>
      <c r="T520" s="27"/>
    </row>
    <row r="521" spans="13:20" ht="12.75" hidden="1">
      <c r="M521" s="27"/>
      <c r="N521" s="27"/>
      <c r="O521" s="27"/>
      <c r="P521" s="27"/>
      <c r="Q521" s="27"/>
      <c r="R521" s="27"/>
      <c r="S521" s="27"/>
      <c r="T521" s="27"/>
    </row>
    <row r="522" spans="13:20" ht="12.75" hidden="1">
      <c r="M522" s="27"/>
      <c r="N522" s="27"/>
      <c r="O522" s="27"/>
      <c r="P522" s="27"/>
      <c r="Q522" s="27"/>
      <c r="R522" s="27"/>
      <c r="S522" s="27"/>
      <c r="T522" s="27"/>
    </row>
    <row r="523" spans="13:20" ht="12.75" hidden="1">
      <c r="M523" s="27"/>
      <c r="N523" s="27"/>
      <c r="O523" s="27"/>
      <c r="P523" s="27"/>
      <c r="Q523" s="27"/>
      <c r="R523" s="27"/>
      <c r="S523" s="27"/>
      <c r="T523" s="27"/>
    </row>
    <row r="524" spans="13:20" ht="12.75" hidden="1">
      <c r="M524" s="27"/>
      <c r="N524" s="27"/>
      <c r="O524" s="27"/>
      <c r="P524" s="27"/>
      <c r="Q524" s="27"/>
      <c r="R524" s="27"/>
      <c r="S524" s="27"/>
      <c r="T524" s="27"/>
    </row>
    <row r="525" spans="13:20" ht="12.75" hidden="1">
      <c r="M525" s="27"/>
      <c r="N525" s="27"/>
      <c r="O525" s="27"/>
      <c r="P525" s="27"/>
      <c r="Q525" s="27"/>
      <c r="R525" s="27"/>
      <c r="S525" s="27"/>
      <c r="T525" s="27"/>
    </row>
    <row r="526" spans="13:20" ht="12.75" hidden="1">
      <c r="M526" s="27"/>
      <c r="N526" s="27"/>
      <c r="O526" s="27"/>
      <c r="P526" s="27"/>
      <c r="Q526" s="27"/>
      <c r="R526" s="27"/>
      <c r="S526" s="27"/>
      <c r="T526" s="27"/>
    </row>
    <row r="527" spans="13:20" ht="12.75" hidden="1">
      <c r="M527" s="27"/>
      <c r="N527" s="27"/>
      <c r="O527" s="27"/>
      <c r="P527" s="27"/>
      <c r="Q527" s="27"/>
      <c r="R527" s="27"/>
      <c r="S527" s="27"/>
      <c r="T527" s="27"/>
    </row>
    <row r="528" spans="13:20" ht="12.75" hidden="1">
      <c r="M528" s="27"/>
      <c r="N528" s="27"/>
      <c r="O528" s="27"/>
      <c r="P528" s="27"/>
      <c r="Q528" s="27"/>
      <c r="R528" s="27"/>
      <c r="S528" s="27"/>
      <c r="T528" s="27"/>
    </row>
    <row r="529" spans="13:20" ht="12.75" hidden="1">
      <c r="M529" s="27"/>
      <c r="N529" s="27"/>
      <c r="O529" s="27"/>
      <c r="P529" s="27"/>
      <c r="Q529" s="27"/>
      <c r="R529" s="27"/>
      <c r="S529" s="27"/>
      <c r="T529" s="27"/>
    </row>
    <row r="530" spans="13:20" ht="12.75" hidden="1">
      <c r="M530" s="27"/>
      <c r="N530" s="27"/>
      <c r="O530" s="27"/>
      <c r="P530" s="27"/>
      <c r="Q530" s="27"/>
      <c r="R530" s="27"/>
      <c r="S530" s="27"/>
      <c r="T530" s="27"/>
    </row>
    <row r="531" spans="13:20" ht="12.75" hidden="1">
      <c r="M531" s="27"/>
      <c r="N531" s="27"/>
      <c r="O531" s="27"/>
      <c r="P531" s="27"/>
      <c r="Q531" s="27"/>
      <c r="R531" s="27"/>
      <c r="S531" s="27"/>
      <c r="T531" s="27"/>
    </row>
    <row r="532" spans="13:20" ht="12.75" hidden="1">
      <c r="M532" s="27"/>
      <c r="N532" s="27"/>
      <c r="O532" s="27"/>
      <c r="P532" s="27"/>
      <c r="Q532" s="27"/>
      <c r="R532" s="27"/>
      <c r="S532" s="27"/>
      <c r="T532" s="27"/>
    </row>
    <row r="533" spans="13:20" ht="12.75" hidden="1">
      <c r="M533" s="27"/>
      <c r="N533" s="27"/>
      <c r="O533" s="27"/>
      <c r="P533" s="27"/>
      <c r="Q533" s="27"/>
      <c r="R533" s="27"/>
      <c r="S533" s="27"/>
      <c r="T533" s="27"/>
    </row>
    <row r="534" spans="13:20" ht="12.75" hidden="1">
      <c r="M534" s="27"/>
      <c r="N534" s="27"/>
      <c r="O534" s="27"/>
      <c r="P534" s="27"/>
      <c r="Q534" s="27"/>
      <c r="R534" s="27"/>
      <c r="S534" s="27"/>
      <c r="T534" s="27"/>
    </row>
    <row r="535" spans="13:20" ht="12.75" hidden="1">
      <c r="M535" s="27"/>
      <c r="N535" s="27"/>
      <c r="O535" s="27"/>
      <c r="P535" s="27"/>
      <c r="Q535" s="27"/>
      <c r="R535" s="27"/>
      <c r="S535" s="27"/>
      <c r="T535" s="27"/>
    </row>
    <row r="536" spans="13:20" ht="12.75" hidden="1">
      <c r="M536" s="27"/>
      <c r="N536" s="27"/>
      <c r="O536" s="27"/>
      <c r="P536" s="27"/>
      <c r="Q536" s="27"/>
      <c r="R536" s="27"/>
      <c r="S536" s="27"/>
      <c r="T536" s="27"/>
    </row>
    <row r="537" spans="13:20" ht="12.75" hidden="1">
      <c r="M537" s="27"/>
      <c r="N537" s="27"/>
      <c r="O537" s="27"/>
      <c r="P537" s="27"/>
      <c r="Q537" s="27"/>
      <c r="R537" s="27"/>
      <c r="S537" s="27"/>
      <c r="T537" s="27"/>
    </row>
    <row r="538" spans="13:20" ht="12.75" hidden="1">
      <c r="M538" s="27"/>
      <c r="N538" s="27"/>
      <c r="O538" s="27"/>
      <c r="P538" s="27"/>
      <c r="Q538" s="27"/>
      <c r="R538" s="27"/>
      <c r="S538" s="27"/>
      <c r="T538" s="27"/>
    </row>
    <row r="539" spans="13:20" ht="12.75" hidden="1">
      <c r="M539" s="27"/>
      <c r="N539" s="27"/>
      <c r="O539" s="27"/>
      <c r="P539" s="27"/>
      <c r="Q539" s="27"/>
      <c r="R539" s="27"/>
      <c r="S539" s="27"/>
      <c r="T539" s="27"/>
    </row>
    <row r="540" spans="13:20" ht="12.75" hidden="1">
      <c r="M540" s="27"/>
      <c r="N540" s="27"/>
      <c r="O540" s="27"/>
      <c r="P540" s="27"/>
      <c r="Q540" s="27"/>
      <c r="R540" s="27"/>
      <c r="S540" s="27"/>
      <c r="T540" s="27"/>
    </row>
    <row r="541" spans="13:20" ht="12.75" hidden="1">
      <c r="M541" s="27"/>
      <c r="N541" s="27"/>
      <c r="O541" s="27"/>
      <c r="P541" s="27"/>
      <c r="Q541" s="27"/>
      <c r="R541" s="27"/>
      <c r="S541" s="27"/>
      <c r="T541" s="27"/>
    </row>
    <row r="542" spans="13:20" ht="12.75" hidden="1">
      <c r="M542" s="27"/>
      <c r="N542" s="27"/>
      <c r="O542" s="27"/>
      <c r="P542" s="27"/>
      <c r="Q542" s="27"/>
      <c r="R542" s="27"/>
      <c r="S542" s="27"/>
      <c r="T542" s="27"/>
    </row>
    <row r="543" spans="13:20" ht="12.75" hidden="1">
      <c r="M543" s="27"/>
      <c r="N543" s="27"/>
      <c r="O543" s="27"/>
      <c r="P543" s="27"/>
      <c r="Q543" s="27"/>
      <c r="R543" s="27"/>
      <c r="S543" s="27"/>
      <c r="T543" s="27"/>
    </row>
    <row r="544" spans="13:20" ht="12.75" hidden="1">
      <c r="M544" s="27"/>
      <c r="N544" s="27"/>
      <c r="O544" s="27"/>
      <c r="P544" s="27"/>
      <c r="Q544" s="27"/>
      <c r="R544" s="27"/>
      <c r="S544" s="27"/>
      <c r="T544" s="27"/>
    </row>
    <row r="545" spans="13:20" ht="12.75" hidden="1">
      <c r="M545" s="27"/>
      <c r="N545" s="27"/>
      <c r="O545" s="27"/>
      <c r="P545" s="27"/>
      <c r="Q545" s="27"/>
      <c r="R545" s="27"/>
      <c r="S545" s="27"/>
      <c r="T545" s="27"/>
    </row>
    <row r="546" spans="13:20" ht="12.75" hidden="1">
      <c r="M546" s="27"/>
      <c r="N546" s="27"/>
      <c r="O546" s="27"/>
      <c r="P546" s="27"/>
      <c r="Q546" s="27"/>
      <c r="R546" s="27"/>
      <c r="S546" s="27"/>
      <c r="T546" s="27"/>
    </row>
    <row r="547" spans="13:20" ht="12.75" hidden="1">
      <c r="M547" s="27"/>
      <c r="N547" s="27"/>
      <c r="O547" s="27"/>
      <c r="P547" s="27"/>
      <c r="Q547" s="27"/>
      <c r="R547" s="27"/>
      <c r="S547" s="27"/>
      <c r="T547" s="27"/>
    </row>
    <row r="548" spans="13:20" ht="12.75" hidden="1">
      <c r="M548" s="27"/>
      <c r="N548" s="27"/>
      <c r="O548" s="27"/>
      <c r="P548" s="27"/>
      <c r="Q548" s="27"/>
      <c r="R548" s="27"/>
      <c r="S548" s="27"/>
      <c r="T548" s="27"/>
    </row>
    <row r="549" spans="13:20" ht="12.75" hidden="1">
      <c r="M549" s="27"/>
      <c r="N549" s="27"/>
      <c r="O549" s="27"/>
      <c r="P549" s="27"/>
      <c r="Q549" s="27"/>
      <c r="R549" s="27"/>
      <c r="S549" s="27"/>
      <c r="T549" s="27"/>
    </row>
    <row r="550" spans="13:20" ht="12.75" hidden="1">
      <c r="M550" s="27"/>
      <c r="N550" s="27"/>
      <c r="O550" s="27"/>
      <c r="P550" s="27"/>
      <c r="Q550" s="27"/>
      <c r="R550" s="27"/>
      <c r="S550" s="27"/>
      <c r="T550" s="27"/>
    </row>
    <row r="551" spans="13:20" ht="12.75" hidden="1">
      <c r="M551" s="27"/>
      <c r="N551" s="27"/>
      <c r="O551" s="27"/>
      <c r="P551" s="27"/>
      <c r="Q551" s="27"/>
      <c r="R551" s="27"/>
      <c r="S551" s="27"/>
      <c r="T551" s="27"/>
    </row>
    <row r="552" spans="13:20" ht="12.75" hidden="1">
      <c r="M552" s="27"/>
      <c r="N552" s="27"/>
      <c r="O552" s="27"/>
      <c r="P552" s="27"/>
      <c r="Q552" s="27"/>
      <c r="R552" s="27"/>
      <c r="S552" s="27"/>
      <c r="T552" s="27"/>
    </row>
    <row r="553" spans="13:20" ht="12.75" hidden="1">
      <c r="M553" s="27"/>
      <c r="N553" s="27"/>
      <c r="O553" s="27"/>
      <c r="P553" s="27"/>
      <c r="Q553" s="27"/>
      <c r="R553" s="27"/>
      <c r="S553" s="27"/>
      <c r="T553" s="27"/>
    </row>
    <row r="554" spans="13:20" ht="12.75" hidden="1">
      <c r="M554" s="27"/>
      <c r="N554" s="27"/>
      <c r="O554" s="27"/>
      <c r="P554" s="27"/>
      <c r="Q554" s="27"/>
      <c r="R554" s="27"/>
      <c r="S554" s="27"/>
      <c r="T554" s="27"/>
    </row>
    <row r="555" spans="13:20" ht="12.75" hidden="1">
      <c r="M555" s="27"/>
      <c r="N555" s="27"/>
      <c r="O555" s="27"/>
      <c r="P555" s="27"/>
      <c r="Q555" s="27"/>
      <c r="R555" s="27"/>
      <c r="S555" s="27"/>
      <c r="T555" s="27"/>
    </row>
    <row r="556" spans="13:20" ht="12.75" hidden="1">
      <c r="M556" s="27"/>
      <c r="N556" s="27"/>
      <c r="O556" s="27"/>
      <c r="P556" s="27"/>
      <c r="Q556" s="27"/>
      <c r="R556" s="27"/>
      <c r="S556" s="27"/>
      <c r="T556" s="27"/>
    </row>
    <row r="557" spans="13:20" ht="12.75" hidden="1">
      <c r="M557" s="27"/>
      <c r="N557" s="27"/>
      <c r="O557" s="27"/>
      <c r="P557" s="27"/>
      <c r="Q557" s="27"/>
      <c r="R557" s="27"/>
      <c r="S557" s="27"/>
      <c r="T557" s="27"/>
    </row>
    <row r="558" spans="13:20" ht="12.75" hidden="1">
      <c r="M558" s="27"/>
      <c r="N558" s="27"/>
      <c r="O558" s="27"/>
      <c r="P558" s="27"/>
      <c r="Q558" s="27"/>
      <c r="R558" s="27"/>
      <c r="S558" s="27"/>
      <c r="T558" s="27"/>
    </row>
    <row r="559" spans="13:20" ht="12.75" hidden="1">
      <c r="M559" s="27"/>
      <c r="N559" s="27"/>
      <c r="O559" s="27"/>
      <c r="P559" s="27"/>
      <c r="Q559" s="27"/>
      <c r="R559" s="27"/>
      <c r="S559" s="27"/>
      <c r="T559" s="27"/>
    </row>
    <row r="560" spans="13:20" ht="12.75" hidden="1">
      <c r="M560" s="27"/>
      <c r="N560" s="27"/>
      <c r="O560" s="27"/>
      <c r="P560" s="27"/>
      <c r="Q560" s="27"/>
      <c r="R560" s="27"/>
      <c r="S560" s="27"/>
      <c r="T560" s="27"/>
    </row>
    <row r="561" spans="13:20" ht="12.75" hidden="1">
      <c r="M561" s="27"/>
      <c r="N561" s="27"/>
      <c r="O561" s="27"/>
      <c r="P561" s="27"/>
      <c r="Q561" s="27"/>
      <c r="R561" s="27"/>
      <c r="S561" s="27"/>
      <c r="T561" s="27"/>
    </row>
    <row r="562" spans="13:20" ht="12.75" hidden="1">
      <c r="M562" s="27"/>
      <c r="N562" s="27"/>
      <c r="O562" s="27"/>
      <c r="P562" s="27"/>
      <c r="Q562" s="27"/>
      <c r="R562" s="27"/>
      <c r="S562" s="27"/>
      <c r="T562" s="27"/>
    </row>
    <row r="563" spans="13:20" ht="12.75" hidden="1">
      <c r="M563" s="27"/>
      <c r="N563" s="27"/>
      <c r="O563" s="27"/>
      <c r="P563" s="27"/>
      <c r="Q563" s="27"/>
      <c r="R563" s="27"/>
      <c r="S563" s="27"/>
      <c r="T563" s="27"/>
    </row>
    <row r="564" spans="13:20" ht="12.75" hidden="1">
      <c r="M564" s="27"/>
      <c r="N564" s="27"/>
      <c r="O564" s="27"/>
      <c r="P564" s="27"/>
      <c r="Q564" s="27"/>
      <c r="R564" s="27"/>
      <c r="S564" s="27"/>
      <c r="T564" s="27"/>
    </row>
    <row r="565" spans="13:20" ht="12.75" hidden="1">
      <c r="M565" s="27"/>
      <c r="N565" s="27"/>
      <c r="O565" s="27"/>
      <c r="P565" s="27"/>
      <c r="Q565" s="27"/>
      <c r="R565" s="27"/>
      <c r="S565" s="27"/>
      <c r="T565" s="27"/>
    </row>
    <row r="566" spans="13:20" ht="12.75" hidden="1">
      <c r="M566" s="27"/>
      <c r="N566" s="27"/>
      <c r="O566" s="27"/>
      <c r="P566" s="27"/>
      <c r="Q566" s="27"/>
      <c r="R566" s="27"/>
      <c r="S566" s="27"/>
      <c r="T566" s="27"/>
    </row>
    <row r="567" spans="13:20" ht="12.75" hidden="1">
      <c r="M567" s="27"/>
      <c r="N567" s="27"/>
      <c r="O567" s="27"/>
      <c r="P567" s="27"/>
      <c r="Q567" s="27"/>
      <c r="R567" s="27"/>
      <c r="S567" s="27"/>
      <c r="T567" s="27"/>
    </row>
    <row r="568" spans="13:20" ht="12.75" hidden="1">
      <c r="M568" s="27"/>
      <c r="N568" s="27"/>
      <c r="O568" s="27"/>
      <c r="P568" s="27"/>
      <c r="Q568" s="27"/>
      <c r="R568" s="27"/>
      <c r="S568" s="27"/>
      <c r="T568" s="27"/>
    </row>
    <row r="569" spans="13:20" ht="12.75" hidden="1">
      <c r="M569" s="27"/>
      <c r="N569" s="27"/>
      <c r="O569" s="27"/>
      <c r="P569" s="27"/>
      <c r="Q569" s="27"/>
      <c r="R569" s="27"/>
      <c r="S569" s="27"/>
      <c r="T569" s="27"/>
    </row>
    <row r="570" spans="13:20" ht="12.75" hidden="1">
      <c r="M570" s="27"/>
      <c r="N570" s="27"/>
      <c r="O570" s="27"/>
      <c r="P570" s="27"/>
      <c r="Q570" s="27"/>
      <c r="R570" s="27"/>
      <c r="S570" s="27"/>
      <c r="T570" s="27"/>
    </row>
    <row r="571" spans="13:20" ht="12.75" hidden="1">
      <c r="M571" s="27"/>
      <c r="N571" s="27"/>
      <c r="O571" s="27"/>
      <c r="P571" s="27"/>
      <c r="Q571" s="27"/>
      <c r="R571" s="27"/>
      <c r="S571" s="27"/>
      <c r="T571" s="27"/>
    </row>
    <row r="572" spans="13:20" ht="12.75" hidden="1">
      <c r="M572" s="27"/>
      <c r="N572" s="27"/>
      <c r="O572" s="27"/>
      <c r="P572" s="27"/>
      <c r="Q572" s="27"/>
      <c r="R572" s="27"/>
      <c r="S572" s="27"/>
      <c r="T572" s="27"/>
    </row>
    <row r="573" spans="13:20" ht="12.75" hidden="1">
      <c r="M573" s="27"/>
      <c r="N573" s="27"/>
      <c r="O573" s="27"/>
      <c r="P573" s="27"/>
      <c r="Q573" s="27"/>
      <c r="R573" s="27"/>
      <c r="S573" s="27"/>
      <c r="T573" s="27"/>
    </row>
    <row r="574" spans="13:20" ht="12.75" hidden="1">
      <c r="M574" s="27"/>
      <c r="N574" s="27"/>
      <c r="O574" s="27"/>
      <c r="P574" s="27"/>
      <c r="Q574" s="27"/>
      <c r="R574" s="27"/>
      <c r="S574" s="27"/>
      <c r="T574" s="27"/>
    </row>
    <row r="575" spans="13:20" ht="12.75" hidden="1">
      <c r="M575" s="27"/>
      <c r="N575" s="27"/>
      <c r="O575" s="27"/>
      <c r="P575" s="27"/>
      <c r="Q575" s="27"/>
      <c r="R575" s="27"/>
      <c r="S575" s="27"/>
      <c r="T575" s="27"/>
    </row>
    <row r="576" spans="13:20" ht="12.75" hidden="1">
      <c r="M576" s="27"/>
      <c r="N576" s="27"/>
      <c r="O576" s="27"/>
      <c r="P576" s="27"/>
      <c r="Q576" s="27"/>
      <c r="R576" s="27"/>
      <c r="S576" s="27"/>
      <c r="T576" s="27"/>
    </row>
    <row r="577" spans="13:20" ht="12.75" hidden="1">
      <c r="M577" s="27"/>
      <c r="N577" s="27"/>
      <c r="O577" s="27"/>
      <c r="P577" s="27"/>
      <c r="Q577" s="27"/>
      <c r="R577" s="27"/>
      <c r="S577" s="27"/>
      <c r="T577" s="27"/>
    </row>
    <row r="578" spans="13:20" ht="12.75" hidden="1">
      <c r="M578" s="27"/>
      <c r="N578" s="27"/>
      <c r="O578" s="27"/>
      <c r="P578" s="27"/>
      <c r="Q578" s="27"/>
      <c r="R578" s="27"/>
      <c r="S578" s="27"/>
      <c r="T578" s="27"/>
    </row>
    <row r="579" spans="13:20" ht="12.75" hidden="1">
      <c r="M579" s="27"/>
      <c r="N579" s="27"/>
      <c r="O579" s="27"/>
      <c r="P579" s="27"/>
      <c r="Q579" s="27"/>
      <c r="R579" s="27"/>
      <c r="S579" s="27"/>
      <c r="T579" s="27"/>
    </row>
    <row r="580" spans="13:20" ht="12.75" hidden="1">
      <c r="M580" s="27"/>
      <c r="N580" s="27"/>
      <c r="O580" s="27"/>
      <c r="P580" s="27"/>
      <c r="Q580" s="27"/>
      <c r="R580" s="27"/>
      <c r="S580" s="27"/>
      <c r="T580" s="27"/>
    </row>
    <row r="581" spans="13:20" ht="12.75" hidden="1">
      <c r="M581" s="27"/>
      <c r="N581" s="27"/>
      <c r="O581" s="27"/>
      <c r="P581" s="27"/>
      <c r="Q581" s="27"/>
      <c r="R581" s="27"/>
      <c r="S581" s="27"/>
      <c r="T581" s="27"/>
    </row>
    <row r="582" spans="13:20" ht="12.75" hidden="1">
      <c r="M582" s="27"/>
      <c r="N582" s="27"/>
      <c r="O582" s="27"/>
      <c r="P582" s="27"/>
      <c r="Q582" s="27"/>
      <c r="R582" s="27"/>
      <c r="S582" s="27"/>
      <c r="T582" s="27"/>
    </row>
    <row r="583" spans="13:20" ht="12.75" hidden="1">
      <c r="M583" s="27"/>
      <c r="N583" s="27"/>
      <c r="O583" s="27"/>
      <c r="P583" s="27"/>
      <c r="Q583" s="27"/>
      <c r="R583" s="27"/>
      <c r="S583" s="27"/>
      <c r="T583" s="27"/>
    </row>
    <row r="584" spans="13:20" ht="12.75" hidden="1">
      <c r="M584" s="27"/>
      <c r="N584" s="27"/>
      <c r="O584" s="27"/>
      <c r="P584" s="27"/>
      <c r="Q584" s="27"/>
      <c r="R584" s="27"/>
      <c r="S584" s="27"/>
      <c r="T584" s="27"/>
    </row>
    <row r="585" spans="13:20" ht="12.75" hidden="1">
      <c r="M585" s="27"/>
      <c r="N585" s="27"/>
      <c r="O585" s="27"/>
      <c r="P585" s="27"/>
      <c r="Q585" s="27"/>
      <c r="R585" s="27"/>
      <c r="S585" s="27"/>
      <c r="T585" s="27"/>
    </row>
    <row r="586" spans="13:20" ht="12.75" hidden="1">
      <c r="M586" s="27"/>
      <c r="N586" s="27"/>
      <c r="O586" s="27"/>
      <c r="P586" s="27"/>
      <c r="Q586" s="27"/>
      <c r="R586" s="27"/>
      <c r="S586" s="27"/>
      <c r="T586" s="27"/>
    </row>
    <row r="587" spans="13:20" ht="12.75" hidden="1">
      <c r="M587" s="27"/>
      <c r="N587" s="27"/>
      <c r="O587" s="27"/>
      <c r="P587" s="27"/>
      <c r="Q587" s="27"/>
      <c r="R587" s="27"/>
      <c r="S587" s="27"/>
      <c r="T587" s="27"/>
    </row>
    <row r="588" spans="13:20" ht="12.75" hidden="1">
      <c r="M588" s="27"/>
      <c r="N588" s="27"/>
      <c r="O588" s="27"/>
      <c r="P588" s="27"/>
      <c r="Q588" s="27"/>
      <c r="R588" s="27"/>
      <c r="S588" s="27"/>
      <c r="T588" s="27"/>
    </row>
    <row r="589" spans="13:20" ht="12.75" hidden="1">
      <c r="M589" s="27"/>
      <c r="N589" s="27"/>
      <c r="O589" s="27"/>
      <c r="P589" s="27"/>
      <c r="Q589" s="27"/>
      <c r="R589" s="27"/>
      <c r="S589" s="27"/>
      <c r="T589" s="27"/>
    </row>
    <row r="590" spans="13:20" ht="12.75" hidden="1">
      <c r="M590" s="27"/>
      <c r="N590" s="27"/>
      <c r="O590" s="27"/>
      <c r="P590" s="27"/>
      <c r="Q590" s="27"/>
      <c r="R590" s="27"/>
      <c r="S590" s="27"/>
      <c r="T590" s="27"/>
    </row>
    <row r="591" spans="13:20" ht="12.75" hidden="1">
      <c r="M591" s="27"/>
      <c r="N591" s="27"/>
      <c r="O591" s="27"/>
      <c r="P591" s="27"/>
      <c r="Q591" s="27"/>
      <c r="R591" s="27"/>
      <c r="S591" s="27"/>
      <c r="T591" s="27"/>
    </row>
    <row r="592" spans="13:20" ht="12.75" hidden="1">
      <c r="M592" s="27"/>
      <c r="N592" s="27"/>
      <c r="O592" s="27"/>
      <c r="P592" s="27"/>
      <c r="Q592" s="27"/>
      <c r="R592" s="27"/>
      <c r="S592" s="27"/>
      <c r="T592" s="27"/>
    </row>
    <row r="593" spans="13:20" ht="12.75" hidden="1">
      <c r="M593" s="27"/>
      <c r="N593" s="27"/>
      <c r="O593" s="27"/>
      <c r="P593" s="27"/>
      <c r="Q593" s="27"/>
      <c r="R593" s="27"/>
      <c r="S593" s="27"/>
      <c r="T593" s="27"/>
    </row>
    <row r="594" spans="13:20" ht="12.75" hidden="1">
      <c r="M594" s="27"/>
      <c r="N594" s="27"/>
      <c r="O594" s="27"/>
      <c r="P594" s="27"/>
      <c r="Q594" s="27"/>
      <c r="R594" s="27"/>
      <c r="S594" s="27"/>
      <c r="T594" s="27"/>
    </row>
    <row r="595" spans="13:20" ht="12.75" hidden="1">
      <c r="M595" s="27"/>
      <c r="N595" s="27"/>
      <c r="O595" s="27"/>
      <c r="P595" s="27"/>
      <c r="Q595" s="27"/>
      <c r="R595" s="27"/>
      <c r="S595" s="27"/>
      <c r="T595" s="27"/>
    </row>
    <row r="596" spans="13:20" ht="12.75" hidden="1">
      <c r="M596" s="27"/>
      <c r="N596" s="27"/>
      <c r="O596" s="27"/>
      <c r="P596" s="27"/>
      <c r="Q596" s="27"/>
      <c r="R596" s="27"/>
      <c r="S596" s="27"/>
      <c r="T596" s="27"/>
    </row>
    <row r="597" spans="13:20" ht="12.75" hidden="1">
      <c r="M597" s="27"/>
      <c r="N597" s="27"/>
      <c r="O597" s="27"/>
      <c r="P597" s="27"/>
      <c r="Q597" s="27"/>
      <c r="R597" s="27"/>
      <c r="S597" s="27"/>
      <c r="T597" s="27"/>
    </row>
    <row r="598" spans="13:20" ht="12.75" hidden="1">
      <c r="M598" s="27"/>
      <c r="N598" s="27"/>
      <c r="O598" s="27"/>
      <c r="P598" s="27"/>
      <c r="Q598" s="27"/>
      <c r="R598" s="27"/>
      <c r="S598" s="27"/>
      <c r="T598" s="27"/>
    </row>
    <row r="599" spans="13:20" ht="12.75" hidden="1">
      <c r="M599" s="27"/>
      <c r="N599" s="27"/>
      <c r="O599" s="27"/>
      <c r="P599" s="27"/>
      <c r="Q599" s="27"/>
      <c r="R599" s="27"/>
      <c r="S599" s="27"/>
      <c r="T599" s="27"/>
    </row>
    <row r="600" spans="13:20" ht="12.75" hidden="1">
      <c r="M600" s="27"/>
      <c r="N600" s="27"/>
      <c r="O600" s="27"/>
      <c r="P600" s="27"/>
      <c r="Q600" s="27"/>
      <c r="R600" s="27"/>
      <c r="S600" s="27"/>
      <c r="T600" s="27"/>
    </row>
    <row r="601" spans="13:20" ht="12.75" hidden="1">
      <c r="M601" s="27"/>
      <c r="N601" s="27"/>
      <c r="O601" s="27"/>
      <c r="P601" s="27"/>
      <c r="Q601" s="27"/>
      <c r="R601" s="27"/>
      <c r="S601" s="27"/>
      <c r="T601" s="27"/>
    </row>
    <row r="602" spans="13:20" ht="12.75" hidden="1">
      <c r="M602" s="27"/>
      <c r="N602" s="27"/>
      <c r="O602" s="27"/>
      <c r="P602" s="27"/>
      <c r="Q602" s="27"/>
      <c r="R602" s="27"/>
      <c r="S602" s="27"/>
      <c r="T602" s="27"/>
    </row>
    <row r="603" spans="13:20" ht="12.75" hidden="1">
      <c r="M603" s="27"/>
      <c r="N603" s="27"/>
      <c r="O603" s="27"/>
      <c r="P603" s="27"/>
      <c r="Q603" s="27"/>
      <c r="R603" s="27"/>
      <c r="S603" s="27"/>
      <c r="T603" s="27"/>
    </row>
    <row r="604" spans="13:20" ht="12.75" hidden="1">
      <c r="M604" s="27"/>
      <c r="N604" s="27"/>
      <c r="O604" s="27"/>
      <c r="P604" s="27"/>
      <c r="Q604" s="27"/>
      <c r="R604" s="27"/>
      <c r="S604" s="27"/>
      <c r="T604" s="27"/>
    </row>
    <row r="605" spans="13:20" ht="12.75" hidden="1">
      <c r="M605" s="27"/>
      <c r="N605" s="27"/>
      <c r="O605" s="27"/>
      <c r="P605" s="27"/>
      <c r="Q605" s="27"/>
      <c r="R605" s="27"/>
      <c r="S605" s="27"/>
      <c r="T605" s="27"/>
    </row>
    <row r="606" spans="13:20" ht="12.75" hidden="1">
      <c r="M606" s="27"/>
      <c r="N606" s="27"/>
      <c r="O606" s="27"/>
      <c r="P606" s="27"/>
      <c r="Q606" s="27"/>
      <c r="R606" s="27"/>
      <c r="S606" s="27"/>
      <c r="T606" s="27"/>
    </row>
    <row r="607" spans="13:20" ht="12.75" hidden="1">
      <c r="M607" s="27"/>
      <c r="N607" s="27"/>
      <c r="O607" s="27"/>
      <c r="P607" s="27"/>
      <c r="Q607" s="27"/>
      <c r="R607" s="27"/>
      <c r="S607" s="27"/>
      <c r="T607" s="27"/>
    </row>
    <row r="608" spans="13:20" ht="12.75" hidden="1">
      <c r="M608" s="27"/>
      <c r="N608" s="27"/>
      <c r="O608" s="27"/>
      <c r="P608" s="27"/>
      <c r="Q608" s="27"/>
      <c r="R608" s="27"/>
      <c r="S608" s="27"/>
      <c r="T608" s="27"/>
    </row>
    <row r="609" spans="13:20" ht="12.75" hidden="1">
      <c r="M609" s="27"/>
      <c r="N609" s="27"/>
      <c r="O609" s="27"/>
      <c r="P609" s="27"/>
      <c r="Q609" s="27"/>
      <c r="R609" s="27"/>
      <c r="S609" s="27"/>
      <c r="T609" s="27"/>
    </row>
    <row r="610" spans="13:20" ht="12.75" hidden="1">
      <c r="M610" s="27"/>
      <c r="N610" s="27"/>
      <c r="O610" s="27"/>
      <c r="P610" s="27"/>
      <c r="Q610" s="27"/>
      <c r="R610" s="27"/>
      <c r="S610" s="27"/>
      <c r="T610" s="27"/>
    </row>
    <row r="611" spans="13:20" ht="12.75" hidden="1">
      <c r="M611" s="27"/>
      <c r="N611" s="27"/>
      <c r="O611" s="27"/>
      <c r="P611" s="27"/>
      <c r="Q611" s="27"/>
      <c r="R611" s="27"/>
      <c r="S611" s="27"/>
      <c r="T611" s="27"/>
    </row>
    <row r="612" spans="13:20" ht="12.75" hidden="1">
      <c r="M612" s="27"/>
      <c r="N612" s="27"/>
      <c r="O612" s="27"/>
      <c r="P612" s="27"/>
      <c r="Q612" s="27"/>
      <c r="R612" s="27"/>
      <c r="S612" s="27"/>
      <c r="T612" s="27"/>
    </row>
    <row r="613" spans="13:20" ht="12.75" hidden="1">
      <c r="M613" s="27"/>
      <c r="N613" s="27"/>
      <c r="O613" s="27"/>
      <c r="P613" s="27"/>
      <c r="Q613" s="27"/>
      <c r="R613" s="27"/>
      <c r="S613" s="27"/>
      <c r="T613" s="27"/>
    </row>
    <row r="614" spans="13:20" ht="12.75" hidden="1">
      <c r="M614" s="27"/>
      <c r="N614" s="27"/>
      <c r="O614" s="27"/>
      <c r="P614" s="27"/>
      <c r="Q614" s="27"/>
      <c r="R614" s="27"/>
      <c r="S614" s="27"/>
      <c r="T614" s="27"/>
    </row>
    <row r="615" spans="13:20" ht="12.75" hidden="1">
      <c r="M615" s="27"/>
      <c r="N615" s="27"/>
      <c r="O615" s="27"/>
      <c r="P615" s="27"/>
      <c r="Q615" s="27"/>
      <c r="R615" s="27"/>
      <c r="S615" s="27"/>
      <c r="T615" s="27"/>
    </row>
    <row r="616" spans="13:20" ht="12.75" hidden="1">
      <c r="M616" s="27"/>
      <c r="N616" s="27"/>
      <c r="O616" s="27"/>
      <c r="P616" s="27"/>
      <c r="Q616" s="27"/>
      <c r="R616" s="27"/>
      <c r="S616" s="27"/>
      <c r="T616" s="27"/>
    </row>
    <row r="617" spans="13:20" ht="12.75" hidden="1">
      <c r="M617" s="27"/>
      <c r="N617" s="27"/>
      <c r="O617" s="27"/>
      <c r="P617" s="27"/>
      <c r="Q617" s="27"/>
      <c r="R617" s="27"/>
      <c r="S617" s="27"/>
      <c r="T617" s="27"/>
    </row>
    <row r="618" spans="13:20" ht="12.75" hidden="1">
      <c r="M618" s="27"/>
      <c r="N618" s="27"/>
      <c r="O618" s="27"/>
      <c r="P618" s="27"/>
      <c r="Q618" s="27"/>
      <c r="R618" s="27"/>
      <c r="S618" s="27"/>
      <c r="T618" s="27"/>
    </row>
    <row r="619" spans="13:20" ht="12.75" hidden="1">
      <c r="M619" s="27"/>
      <c r="N619" s="27"/>
      <c r="O619" s="27"/>
      <c r="P619" s="27"/>
      <c r="Q619" s="27"/>
      <c r="R619" s="27"/>
      <c r="S619" s="27"/>
      <c r="T619" s="27"/>
    </row>
    <row r="620" spans="13:20" ht="12.75" hidden="1">
      <c r="M620" s="27"/>
      <c r="N620" s="27"/>
      <c r="O620" s="27"/>
      <c r="P620" s="27"/>
      <c r="Q620" s="27"/>
      <c r="R620" s="27"/>
      <c r="S620" s="27"/>
      <c r="T620" s="27"/>
    </row>
    <row r="621" spans="13:20" ht="12.75" hidden="1">
      <c r="M621" s="27"/>
      <c r="N621" s="27"/>
      <c r="O621" s="27"/>
      <c r="P621" s="27"/>
      <c r="Q621" s="27"/>
      <c r="R621" s="27"/>
      <c r="S621" s="27"/>
      <c r="T621" s="27"/>
    </row>
    <row r="622" spans="13:20" ht="12.75" hidden="1">
      <c r="M622" s="27"/>
      <c r="N622" s="27"/>
      <c r="O622" s="27"/>
      <c r="P622" s="27"/>
      <c r="Q622" s="27"/>
      <c r="R622" s="27"/>
      <c r="S622" s="27"/>
      <c r="T622" s="27"/>
    </row>
    <row r="623" spans="13:20" ht="12.75" hidden="1">
      <c r="M623" s="27"/>
      <c r="N623" s="27"/>
      <c r="O623" s="27"/>
      <c r="P623" s="27"/>
      <c r="Q623" s="27"/>
      <c r="R623" s="27"/>
      <c r="S623" s="27"/>
      <c r="T623" s="27"/>
    </row>
    <row r="624" spans="13:20" ht="12.75" hidden="1">
      <c r="M624" s="27"/>
      <c r="N624" s="27"/>
      <c r="O624" s="27"/>
      <c r="P624" s="27"/>
      <c r="Q624" s="27"/>
      <c r="R624" s="27"/>
      <c r="S624" s="27"/>
      <c r="T624" s="27"/>
    </row>
    <row r="625" spans="13:20" ht="12.75" hidden="1">
      <c r="M625" s="27"/>
      <c r="N625" s="27"/>
      <c r="O625" s="27"/>
      <c r="P625" s="27"/>
      <c r="Q625" s="27"/>
      <c r="R625" s="27"/>
      <c r="S625" s="27"/>
      <c r="T625" s="27"/>
    </row>
    <row r="626" spans="13:20" ht="12.75" hidden="1">
      <c r="M626" s="27"/>
      <c r="N626" s="27"/>
      <c r="O626" s="27"/>
      <c r="P626" s="27"/>
      <c r="Q626" s="27"/>
      <c r="R626" s="27"/>
      <c r="S626" s="27"/>
      <c r="T626" s="27"/>
    </row>
    <row r="627" spans="13:20" ht="12.75" hidden="1">
      <c r="M627" s="27"/>
      <c r="N627" s="27"/>
      <c r="O627" s="27"/>
      <c r="P627" s="27"/>
      <c r="Q627" s="27"/>
      <c r="R627" s="27"/>
      <c r="S627" s="27"/>
      <c r="T627" s="27"/>
    </row>
    <row r="628" spans="13:20" ht="12.75" hidden="1">
      <c r="M628" s="27"/>
      <c r="N628" s="27"/>
      <c r="O628" s="27"/>
      <c r="P628" s="27"/>
      <c r="Q628" s="27"/>
      <c r="R628" s="27"/>
      <c r="S628" s="27"/>
      <c r="T628" s="27"/>
    </row>
    <row r="629" spans="13:20" ht="12.75" hidden="1">
      <c r="M629" s="27"/>
      <c r="N629" s="27"/>
      <c r="O629" s="27"/>
      <c r="P629" s="27"/>
      <c r="Q629" s="27"/>
      <c r="R629" s="27"/>
      <c r="S629" s="27"/>
      <c r="T629" s="27"/>
    </row>
    <row r="630" spans="13:20" ht="12.75" hidden="1">
      <c r="M630" s="27"/>
      <c r="N630" s="27"/>
      <c r="O630" s="27"/>
      <c r="P630" s="27"/>
      <c r="Q630" s="27"/>
      <c r="R630" s="27"/>
      <c r="S630" s="27"/>
      <c r="T630" s="27"/>
    </row>
    <row r="631" spans="13:20" ht="12.75" hidden="1">
      <c r="M631" s="27"/>
      <c r="N631" s="27"/>
      <c r="O631" s="27"/>
      <c r="P631" s="27"/>
      <c r="Q631" s="27"/>
      <c r="R631" s="27"/>
      <c r="S631" s="27"/>
      <c r="T631" s="27"/>
    </row>
    <row r="632" spans="13:20" ht="12.75" hidden="1">
      <c r="M632" s="27"/>
      <c r="N632" s="27"/>
      <c r="O632" s="27"/>
      <c r="P632" s="27"/>
      <c r="Q632" s="27"/>
      <c r="R632" s="27"/>
      <c r="S632" s="27"/>
      <c r="T632" s="27"/>
    </row>
    <row r="633" spans="13:20" ht="12.75" hidden="1">
      <c r="M633" s="27"/>
      <c r="N633" s="27"/>
      <c r="O633" s="27"/>
      <c r="P633" s="27"/>
      <c r="Q633" s="27"/>
      <c r="R633" s="27"/>
      <c r="S633" s="27"/>
      <c r="T633" s="27"/>
    </row>
    <row r="634" spans="13:20" ht="12.75" hidden="1">
      <c r="M634" s="27"/>
      <c r="N634" s="27"/>
      <c r="O634" s="27"/>
      <c r="P634" s="27"/>
      <c r="Q634" s="27"/>
      <c r="R634" s="27"/>
      <c r="S634" s="27"/>
      <c r="T634" s="27"/>
    </row>
    <row r="635" spans="13:20" ht="12.75" hidden="1">
      <c r="M635" s="27"/>
      <c r="N635" s="27"/>
      <c r="O635" s="27"/>
      <c r="P635" s="27"/>
      <c r="Q635" s="27"/>
      <c r="R635" s="27"/>
      <c r="S635" s="27"/>
      <c r="T635" s="27"/>
    </row>
    <row r="636" spans="13:20" ht="12.75" hidden="1">
      <c r="M636" s="27"/>
      <c r="N636" s="27"/>
      <c r="O636" s="27"/>
      <c r="P636" s="27"/>
      <c r="Q636" s="27"/>
      <c r="R636" s="27"/>
      <c r="S636" s="27"/>
      <c r="T636" s="27"/>
    </row>
    <row r="637" spans="13:20" ht="12.75" hidden="1">
      <c r="M637" s="27"/>
      <c r="N637" s="27"/>
      <c r="O637" s="27"/>
      <c r="P637" s="27"/>
      <c r="Q637" s="27"/>
      <c r="R637" s="27"/>
      <c r="S637" s="27"/>
      <c r="T637" s="27"/>
    </row>
    <row r="638" spans="13:20" ht="12.75" hidden="1">
      <c r="M638" s="27"/>
      <c r="N638" s="27"/>
      <c r="O638" s="27"/>
      <c r="P638" s="27"/>
      <c r="Q638" s="27"/>
      <c r="R638" s="27"/>
      <c r="S638" s="27"/>
      <c r="T638" s="27"/>
    </row>
    <row r="639" spans="13:20" ht="12.75" hidden="1">
      <c r="M639" s="27"/>
      <c r="N639" s="27"/>
      <c r="O639" s="27"/>
      <c r="P639" s="27"/>
      <c r="Q639" s="27"/>
      <c r="R639" s="27"/>
      <c r="S639" s="27"/>
      <c r="T639" s="27"/>
    </row>
    <row r="640" spans="13:20" ht="12.75" hidden="1">
      <c r="M640" s="27"/>
      <c r="N640" s="27"/>
      <c r="O640" s="27"/>
      <c r="P640" s="27"/>
      <c r="Q640" s="27"/>
      <c r="R640" s="27"/>
      <c r="S640" s="27"/>
      <c r="T640" s="27"/>
    </row>
    <row r="641" spans="13:20" ht="12.75" hidden="1">
      <c r="M641" s="27"/>
      <c r="N641" s="27"/>
      <c r="O641" s="27"/>
      <c r="P641" s="27"/>
      <c r="Q641" s="27"/>
      <c r="R641" s="27"/>
      <c r="S641" s="27"/>
      <c r="T641" s="27"/>
    </row>
    <row r="642" spans="13:20" ht="12.75" hidden="1">
      <c r="M642" s="27"/>
      <c r="N642" s="27"/>
      <c r="O642" s="27"/>
      <c r="P642" s="27"/>
      <c r="Q642" s="27"/>
      <c r="R642" s="27"/>
      <c r="S642" s="27"/>
      <c r="T642" s="27"/>
    </row>
    <row r="643" spans="13:20" ht="12.75" hidden="1">
      <c r="M643" s="27"/>
      <c r="N643" s="27"/>
      <c r="O643" s="27"/>
      <c r="P643" s="27"/>
      <c r="Q643" s="27"/>
      <c r="R643" s="27"/>
      <c r="S643" s="27"/>
      <c r="T643" s="27"/>
    </row>
    <row r="644" spans="13:20" ht="12.75" hidden="1">
      <c r="M644" s="27"/>
      <c r="N644" s="27"/>
      <c r="O644" s="27"/>
      <c r="P644" s="27"/>
      <c r="Q644" s="27"/>
      <c r="R644" s="27"/>
      <c r="S644" s="27"/>
      <c r="T644" s="27"/>
    </row>
    <row r="645" spans="13:20" ht="12.75" hidden="1">
      <c r="M645" s="27"/>
      <c r="N645" s="27"/>
      <c r="O645" s="27"/>
      <c r="P645" s="27"/>
      <c r="Q645" s="27"/>
      <c r="R645" s="27"/>
      <c r="S645" s="27"/>
      <c r="T645" s="27"/>
    </row>
    <row r="646" spans="13:20" ht="12.75" hidden="1">
      <c r="M646" s="27"/>
      <c r="N646" s="27"/>
      <c r="O646" s="27"/>
      <c r="P646" s="27"/>
      <c r="Q646" s="27"/>
      <c r="R646" s="27"/>
      <c r="S646" s="27"/>
      <c r="T646" s="27"/>
    </row>
    <row r="647" spans="13:20" ht="12.75" hidden="1">
      <c r="M647" s="27"/>
      <c r="N647" s="27"/>
      <c r="O647" s="27"/>
      <c r="P647" s="27"/>
      <c r="Q647" s="27"/>
      <c r="R647" s="27"/>
      <c r="S647" s="27"/>
      <c r="T647" s="27"/>
    </row>
    <row r="648" spans="13:20" ht="12.75" hidden="1">
      <c r="M648" s="27"/>
      <c r="N648" s="27"/>
      <c r="O648" s="27"/>
      <c r="P648" s="27"/>
      <c r="Q648" s="27"/>
      <c r="R648" s="27"/>
      <c r="S648" s="27"/>
      <c r="T648" s="27"/>
    </row>
    <row r="649" spans="13:20" ht="12.75" hidden="1">
      <c r="M649" s="27"/>
      <c r="N649" s="27"/>
      <c r="O649" s="27"/>
      <c r="P649" s="27"/>
      <c r="Q649" s="27"/>
      <c r="R649" s="27"/>
      <c r="S649" s="27"/>
      <c r="T649" s="27"/>
    </row>
    <row r="650" spans="13:20" ht="12.75" hidden="1">
      <c r="M650" s="27"/>
      <c r="N650" s="27"/>
      <c r="O650" s="27"/>
      <c r="P650" s="27"/>
      <c r="Q650" s="27"/>
      <c r="R650" s="27"/>
      <c r="S650" s="27"/>
      <c r="T650" s="27"/>
    </row>
    <row r="651" spans="13:20" ht="12.75" hidden="1">
      <c r="M651" s="27"/>
      <c r="N651" s="27"/>
      <c r="O651" s="27"/>
      <c r="P651" s="27"/>
      <c r="Q651" s="27"/>
      <c r="R651" s="27"/>
      <c r="S651" s="27"/>
      <c r="T651" s="27"/>
    </row>
    <row r="652" spans="13:20" ht="12.75" hidden="1">
      <c r="M652" s="27"/>
      <c r="N652" s="27"/>
      <c r="O652" s="27"/>
      <c r="P652" s="27"/>
      <c r="Q652" s="27"/>
      <c r="R652" s="27"/>
      <c r="S652" s="27"/>
      <c r="T652" s="27"/>
    </row>
    <row r="653" spans="13:20" ht="12.75" hidden="1">
      <c r="M653" s="27"/>
      <c r="N653" s="27"/>
      <c r="O653" s="27"/>
      <c r="P653" s="27"/>
      <c r="Q653" s="27"/>
      <c r="R653" s="27"/>
      <c r="S653" s="27"/>
      <c r="T653" s="27"/>
    </row>
    <row r="654" spans="13:20" ht="12.75" hidden="1">
      <c r="M654" s="27"/>
      <c r="N654" s="27"/>
      <c r="O654" s="27"/>
      <c r="P654" s="27"/>
      <c r="Q654" s="27"/>
      <c r="R654" s="27"/>
      <c r="S654" s="27"/>
      <c r="T654" s="27"/>
    </row>
    <row r="655" spans="13:20" ht="12.75" hidden="1">
      <c r="M655" s="27"/>
      <c r="N655" s="27"/>
      <c r="O655" s="27"/>
      <c r="P655" s="27"/>
      <c r="Q655" s="27"/>
      <c r="R655" s="27"/>
      <c r="S655" s="27"/>
      <c r="T655" s="27"/>
    </row>
    <row r="656" spans="13:20" ht="12.75" hidden="1">
      <c r="M656" s="27"/>
      <c r="N656" s="27"/>
      <c r="O656" s="27"/>
      <c r="P656" s="27"/>
      <c r="Q656" s="27"/>
      <c r="R656" s="27"/>
      <c r="S656" s="27"/>
      <c r="T656" s="27"/>
    </row>
    <row r="657" spans="13:20" ht="12.75" hidden="1">
      <c r="M657" s="27"/>
      <c r="N657" s="27"/>
      <c r="O657" s="27"/>
      <c r="P657" s="27"/>
      <c r="Q657" s="27"/>
      <c r="R657" s="27"/>
      <c r="S657" s="27"/>
      <c r="T657" s="27"/>
    </row>
    <row r="658" spans="13:20" ht="12.75" hidden="1">
      <c r="M658" s="27"/>
      <c r="N658" s="27"/>
      <c r="O658" s="27"/>
      <c r="P658" s="27"/>
      <c r="Q658" s="27"/>
      <c r="R658" s="27"/>
      <c r="S658" s="27"/>
      <c r="T658" s="27"/>
    </row>
    <row r="659" spans="13:20" ht="12.75" hidden="1">
      <c r="M659" s="27"/>
      <c r="N659" s="27"/>
      <c r="O659" s="27"/>
      <c r="P659" s="27"/>
      <c r="Q659" s="27"/>
      <c r="R659" s="27"/>
      <c r="S659" s="27"/>
      <c r="T659" s="27"/>
    </row>
    <row r="660" spans="13:20" ht="12.75" hidden="1">
      <c r="M660" s="27"/>
      <c r="N660" s="27"/>
      <c r="O660" s="27"/>
      <c r="P660" s="27"/>
      <c r="Q660" s="27"/>
      <c r="R660" s="27"/>
      <c r="S660" s="27"/>
      <c r="T660" s="27"/>
    </row>
    <row r="661" spans="13:20" ht="12.75" hidden="1">
      <c r="M661" s="27"/>
      <c r="N661" s="27"/>
      <c r="O661" s="27"/>
      <c r="P661" s="27"/>
      <c r="Q661" s="27"/>
      <c r="R661" s="27"/>
      <c r="S661" s="27"/>
      <c r="T661" s="27"/>
    </row>
    <row r="662" spans="13:20" ht="12.75" hidden="1">
      <c r="M662" s="27"/>
      <c r="N662" s="27"/>
      <c r="O662" s="27"/>
      <c r="P662" s="27"/>
      <c r="Q662" s="27"/>
      <c r="R662" s="27"/>
      <c r="S662" s="27"/>
      <c r="T662" s="27"/>
    </row>
    <row r="663" spans="13:20" ht="12.75" hidden="1">
      <c r="M663" s="27"/>
      <c r="N663" s="27"/>
      <c r="O663" s="27"/>
      <c r="P663" s="27"/>
      <c r="Q663" s="27"/>
      <c r="R663" s="27"/>
      <c r="S663" s="27"/>
      <c r="T663" s="27"/>
    </row>
    <row r="664" spans="13:20" ht="12.75" hidden="1">
      <c r="M664" s="27"/>
      <c r="N664" s="27"/>
      <c r="O664" s="27"/>
      <c r="P664" s="27"/>
      <c r="Q664" s="27"/>
      <c r="R664" s="27"/>
      <c r="S664" s="27"/>
      <c r="T664" s="27"/>
    </row>
    <row r="665" spans="13:20" ht="12.75" hidden="1">
      <c r="M665" s="27"/>
      <c r="N665" s="27"/>
      <c r="O665" s="27"/>
      <c r="P665" s="27"/>
      <c r="Q665" s="27"/>
      <c r="R665" s="27"/>
      <c r="S665" s="27"/>
      <c r="T665" s="27"/>
    </row>
    <row r="666" spans="13:20" ht="12.75" hidden="1">
      <c r="M666" s="27"/>
      <c r="N666" s="27"/>
      <c r="O666" s="27"/>
      <c r="P666" s="27"/>
      <c r="Q666" s="27"/>
      <c r="R666" s="27"/>
      <c r="S666" s="27"/>
      <c r="T666" s="27"/>
    </row>
    <row r="667" spans="13:20" ht="12.75" hidden="1">
      <c r="M667" s="27"/>
      <c r="N667" s="27"/>
      <c r="O667" s="27"/>
      <c r="P667" s="27"/>
      <c r="Q667" s="27"/>
      <c r="R667" s="27"/>
      <c r="S667" s="27"/>
      <c r="T667" s="27"/>
    </row>
    <row r="668" spans="13:20" ht="12.75" hidden="1">
      <c r="M668" s="27"/>
      <c r="N668" s="27"/>
      <c r="O668" s="27"/>
      <c r="P668" s="27"/>
      <c r="Q668" s="27"/>
      <c r="R668" s="27"/>
      <c r="S668" s="27"/>
      <c r="T668" s="27"/>
    </row>
    <row r="669" spans="13:20" ht="12.75" hidden="1">
      <c r="M669" s="27"/>
      <c r="N669" s="27"/>
      <c r="O669" s="27"/>
      <c r="P669" s="27"/>
      <c r="Q669" s="27"/>
      <c r="R669" s="27"/>
      <c r="S669" s="27"/>
      <c r="T669" s="27"/>
    </row>
    <row r="670" spans="13:20" ht="12.75" hidden="1">
      <c r="M670" s="27"/>
      <c r="N670" s="27"/>
      <c r="O670" s="27"/>
      <c r="P670" s="27"/>
      <c r="Q670" s="27"/>
      <c r="R670" s="27"/>
      <c r="S670" s="27"/>
      <c r="T670" s="27"/>
    </row>
    <row r="671" spans="13:20" ht="12.75" hidden="1">
      <c r="M671" s="27"/>
      <c r="N671" s="27"/>
      <c r="O671" s="27"/>
      <c r="P671" s="27"/>
      <c r="Q671" s="27"/>
      <c r="R671" s="27"/>
      <c r="S671" s="27"/>
      <c r="T671" s="27"/>
    </row>
    <row r="672" spans="13:20" ht="12.75" hidden="1">
      <c r="M672" s="27"/>
      <c r="N672" s="27"/>
      <c r="O672" s="27"/>
      <c r="P672" s="27"/>
      <c r="Q672" s="27"/>
      <c r="R672" s="27"/>
      <c r="S672" s="27"/>
      <c r="T672" s="27"/>
    </row>
    <row r="673" spans="13:20" ht="12.75" hidden="1">
      <c r="M673" s="27"/>
      <c r="N673" s="27"/>
      <c r="O673" s="27"/>
      <c r="P673" s="27"/>
      <c r="Q673" s="27"/>
      <c r="R673" s="27"/>
      <c r="S673" s="27"/>
      <c r="T673" s="27"/>
    </row>
    <row r="674" spans="13:20" ht="12.75" hidden="1">
      <c r="M674" s="27"/>
      <c r="N674" s="27"/>
      <c r="O674" s="27"/>
      <c r="P674" s="27"/>
      <c r="Q674" s="27"/>
      <c r="R674" s="27"/>
      <c r="S674" s="27"/>
      <c r="T674" s="27"/>
    </row>
    <row r="675" spans="13:20" ht="12.75" hidden="1">
      <c r="M675" s="27"/>
      <c r="N675" s="27"/>
      <c r="O675" s="27"/>
      <c r="P675" s="27"/>
      <c r="Q675" s="27"/>
      <c r="R675" s="27"/>
      <c r="S675" s="27"/>
      <c r="T675" s="27"/>
    </row>
    <row r="676" spans="13:20" ht="12.75" hidden="1">
      <c r="M676" s="27"/>
      <c r="N676" s="27"/>
      <c r="O676" s="27"/>
      <c r="P676" s="27"/>
      <c r="Q676" s="27"/>
      <c r="R676" s="27"/>
      <c r="S676" s="27"/>
      <c r="T676" s="27"/>
    </row>
    <row r="677" spans="13:20" ht="12.75" hidden="1">
      <c r="M677" s="27"/>
      <c r="N677" s="27"/>
      <c r="O677" s="27"/>
      <c r="P677" s="27"/>
      <c r="Q677" s="27"/>
      <c r="R677" s="27"/>
      <c r="S677" s="27"/>
      <c r="T677" s="27"/>
    </row>
    <row r="678" spans="13:20" ht="12.75" hidden="1">
      <c r="M678" s="27"/>
      <c r="N678" s="27"/>
      <c r="O678" s="27"/>
      <c r="P678" s="27"/>
      <c r="Q678" s="27"/>
      <c r="R678" s="27"/>
      <c r="S678" s="27"/>
      <c r="T678" s="27"/>
    </row>
    <row r="679" spans="13:20" ht="12.75" hidden="1">
      <c r="M679" s="27"/>
      <c r="N679" s="27"/>
      <c r="O679" s="27"/>
      <c r="P679" s="27"/>
      <c r="Q679" s="27"/>
      <c r="R679" s="27"/>
      <c r="S679" s="27"/>
      <c r="T679" s="27"/>
    </row>
    <row r="680" spans="13:20" ht="12.75" hidden="1">
      <c r="M680" s="27"/>
      <c r="N680" s="27"/>
      <c r="O680" s="27"/>
      <c r="P680" s="27"/>
      <c r="Q680" s="27"/>
      <c r="R680" s="27"/>
      <c r="S680" s="27"/>
      <c r="T680" s="27"/>
    </row>
    <row r="681" spans="13:20" ht="12.75" hidden="1">
      <c r="M681" s="27"/>
      <c r="N681" s="27"/>
      <c r="O681" s="27"/>
      <c r="P681" s="27"/>
      <c r="Q681" s="27"/>
      <c r="R681" s="27"/>
      <c r="S681" s="27"/>
      <c r="T681" s="27"/>
    </row>
    <row r="682" spans="13:20" ht="12.75" hidden="1">
      <c r="M682" s="27"/>
      <c r="N682" s="27"/>
      <c r="O682" s="27"/>
      <c r="P682" s="27"/>
      <c r="Q682" s="27"/>
      <c r="R682" s="27"/>
      <c r="S682" s="27"/>
      <c r="T682" s="27"/>
    </row>
    <row r="683" spans="13:20" ht="12.75" hidden="1">
      <c r="M683" s="27"/>
      <c r="N683" s="27"/>
      <c r="O683" s="27"/>
      <c r="P683" s="27"/>
      <c r="Q683" s="27"/>
      <c r="R683" s="27"/>
      <c r="S683" s="27"/>
      <c r="T683" s="27"/>
    </row>
    <row r="684" spans="13:20" ht="12.75" hidden="1">
      <c r="M684" s="27"/>
      <c r="N684" s="27"/>
      <c r="O684" s="27"/>
      <c r="P684" s="27"/>
      <c r="Q684" s="27"/>
      <c r="R684" s="27"/>
      <c r="S684" s="27"/>
      <c r="T684" s="27"/>
    </row>
    <row r="685" spans="13:20" ht="12.75" hidden="1">
      <c r="M685" s="27"/>
      <c r="N685" s="27"/>
      <c r="O685" s="27"/>
      <c r="P685" s="27"/>
      <c r="Q685" s="27"/>
      <c r="R685" s="27"/>
      <c r="S685" s="27"/>
      <c r="T685" s="27"/>
    </row>
    <row r="686" spans="13:20" ht="12.75" hidden="1">
      <c r="M686" s="27"/>
      <c r="N686" s="27"/>
      <c r="O686" s="27"/>
      <c r="P686" s="27"/>
      <c r="Q686" s="27"/>
      <c r="R686" s="27"/>
      <c r="S686" s="27"/>
      <c r="T686" s="27"/>
    </row>
    <row r="687" spans="13:20" ht="12.75" hidden="1">
      <c r="M687" s="27"/>
      <c r="N687" s="27"/>
      <c r="O687" s="27"/>
      <c r="P687" s="27"/>
      <c r="Q687" s="27"/>
      <c r="R687" s="27"/>
      <c r="S687" s="27"/>
      <c r="T687" s="27"/>
    </row>
    <row r="688" spans="13:20" ht="12.75" hidden="1">
      <c r="M688" s="27"/>
      <c r="N688" s="27"/>
      <c r="O688" s="27"/>
      <c r="P688" s="27"/>
      <c r="Q688" s="27"/>
      <c r="R688" s="27"/>
      <c r="S688" s="27"/>
      <c r="T688" s="27"/>
    </row>
    <row r="689" spans="13:20" ht="12.75" hidden="1">
      <c r="M689" s="27"/>
      <c r="N689" s="27"/>
      <c r="O689" s="27"/>
      <c r="P689" s="27"/>
      <c r="Q689" s="27"/>
      <c r="R689" s="27"/>
      <c r="S689" s="27"/>
      <c r="T689" s="27"/>
    </row>
    <row r="690" spans="13:20" ht="12.75" hidden="1">
      <c r="M690" s="27"/>
      <c r="N690" s="27"/>
      <c r="O690" s="27"/>
      <c r="P690" s="27"/>
      <c r="Q690" s="27"/>
      <c r="R690" s="27"/>
      <c r="S690" s="27"/>
      <c r="T690" s="27"/>
    </row>
    <row r="691" spans="13:20" ht="12.75" hidden="1">
      <c r="M691" s="27"/>
      <c r="N691" s="27"/>
      <c r="O691" s="27"/>
      <c r="P691" s="27"/>
      <c r="Q691" s="27"/>
      <c r="R691" s="27"/>
      <c r="S691" s="27"/>
      <c r="T691" s="27"/>
    </row>
    <row r="692" spans="13:20" ht="12.75" hidden="1">
      <c r="M692" s="27"/>
      <c r="N692" s="27"/>
      <c r="O692" s="27"/>
      <c r="P692" s="27"/>
      <c r="Q692" s="27"/>
      <c r="R692" s="27"/>
      <c r="S692" s="27"/>
      <c r="T692" s="27"/>
    </row>
    <row r="693" spans="13:20" ht="12.75" hidden="1">
      <c r="M693" s="27"/>
      <c r="N693" s="27"/>
      <c r="O693" s="27"/>
      <c r="P693" s="27"/>
      <c r="Q693" s="27"/>
      <c r="R693" s="27"/>
      <c r="S693" s="27"/>
      <c r="T693" s="27"/>
    </row>
    <row r="694" spans="13:20" ht="12.75" hidden="1">
      <c r="M694" s="27"/>
      <c r="N694" s="27"/>
      <c r="O694" s="27"/>
      <c r="P694" s="27"/>
      <c r="Q694" s="27"/>
      <c r="R694" s="27"/>
      <c r="S694" s="27"/>
      <c r="T694" s="27"/>
    </row>
    <row r="695" spans="13:20" ht="12.75" hidden="1">
      <c r="M695" s="27"/>
      <c r="N695" s="27"/>
      <c r="O695" s="27"/>
      <c r="P695" s="27"/>
      <c r="Q695" s="27"/>
      <c r="R695" s="27"/>
      <c r="S695" s="27"/>
      <c r="T695" s="27"/>
    </row>
    <row r="696" spans="13:20" ht="12.75" hidden="1">
      <c r="M696" s="27"/>
      <c r="N696" s="27"/>
      <c r="O696" s="27"/>
      <c r="P696" s="27"/>
      <c r="Q696" s="27"/>
      <c r="R696" s="27"/>
      <c r="S696" s="27"/>
      <c r="T696" s="27"/>
    </row>
    <row r="697" spans="13:20" ht="12.75" hidden="1">
      <c r="M697" s="27"/>
      <c r="N697" s="27"/>
      <c r="O697" s="27"/>
      <c r="P697" s="27"/>
      <c r="Q697" s="27"/>
      <c r="R697" s="27"/>
      <c r="S697" s="27"/>
      <c r="T697" s="27"/>
    </row>
    <row r="698" spans="13:20" ht="12.75" hidden="1">
      <c r="M698" s="27"/>
      <c r="N698" s="27"/>
      <c r="O698" s="27"/>
      <c r="P698" s="27"/>
      <c r="Q698" s="27"/>
      <c r="R698" s="27"/>
      <c r="S698" s="27"/>
      <c r="T698" s="27"/>
    </row>
    <row r="699" spans="13:20" ht="12.75" hidden="1">
      <c r="M699" s="27"/>
      <c r="N699" s="27"/>
      <c r="O699" s="27"/>
      <c r="P699" s="27"/>
      <c r="Q699" s="27"/>
      <c r="R699" s="27"/>
      <c r="S699" s="27"/>
      <c r="T699" s="27"/>
    </row>
    <row r="700" spans="13:20" ht="12.75" hidden="1">
      <c r="M700" s="27"/>
      <c r="N700" s="27"/>
      <c r="O700" s="27"/>
      <c r="P700" s="27"/>
      <c r="Q700" s="27"/>
      <c r="R700" s="27"/>
      <c r="S700" s="27"/>
      <c r="T700" s="27"/>
    </row>
    <row r="701" spans="13:20" ht="12.75" hidden="1">
      <c r="M701" s="27"/>
      <c r="N701" s="27"/>
      <c r="O701" s="27"/>
      <c r="P701" s="27"/>
      <c r="Q701" s="27"/>
      <c r="R701" s="27"/>
      <c r="S701" s="27"/>
      <c r="T701" s="27"/>
    </row>
    <row r="702" spans="13:20" ht="12.75" hidden="1">
      <c r="M702" s="27"/>
      <c r="N702" s="27"/>
      <c r="O702" s="27"/>
      <c r="P702" s="27"/>
      <c r="Q702" s="27"/>
      <c r="R702" s="27"/>
      <c r="S702" s="27"/>
      <c r="T702" s="27"/>
    </row>
    <row r="703" spans="13:20" ht="12.75" hidden="1">
      <c r="M703" s="27"/>
      <c r="N703" s="27"/>
      <c r="O703" s="27"/>
      <c r="P703" s="27"/>
      <c r="Q703" s="27"/>
      <c r="R703" s="27"/>
      <c r="S703" s="27"/>
      <c r="T703" s="27"/>
    </row>
    <row r="704" spans="13:20" ht="12.75" hidden="1">
      <c r="M704" s="27"/>
      <c r="N704" s="27"/>
      <c r="O704" s="27"/>
      <c r="P704" s="27"/>
      <c r="Q704" s="27"/>
      <c r="R704" s="27"/>
      <c r="S704" s="27"/>
      <c r="T704" s="27"/>
    </row>
    <row r="705" spans="13:20" ht="12.75" hidden="1">
      <c r="M705" s="27"/>
      <c r="N705" s="27"/>
      <c r="O705" s="27"/>
      <c r="P705" s="27"/>
      <c r="Q705" s="27"/>
      <c r="R705" s="27"/>
      <c r="S705" s="27"/>
      <c r="T705" s="27"/>
    </row>
    <row r="706" spans="13:20" ht="12.75" hidden="1">
      <c r="M706" s="27"/>
      <c r="N706" s="27"/>
      <c r="O706" s="27"/>
      <c r="P706" s="27"/>
      <c r="Q706" s="27"/>
      <c r="R706" s="27"/>
      <c r="S706" s="27"/>
      <c r="T706" s="27"/>
    </row>
    <row r="707" spans="13:20" ht="12.75" hidden="1">
      <c r="M707" s="27"/>
      <c r="N707" s="27"/>
      <c r="O707" s="27"/>
      <c r="P707" s="27"/>
      <c r="Q707" s="27"/>
      <c r="R707" s="27"/>
      <c r="S707" s="27"/>
      <c r="T707" s="27"/>
    </row>
    <row r="708" spans="13:20" ht="12.75" hidden="1">
      <c r="M708" s="27"/>
      <c r="N708" s="27"/>
      <c r="O708" s="27"/>
      <c r="P708" s="27"/>
      <c r="Q708" s="27"/>
      <c r="R708" s="27"/>
      <c r="S708" s="27"/>
      <c r="T708" s="27"/>
    </row>
    <row r="709" spans="13:20" ht="12.75" hidden="1">
      <c r="M709" s="27"/>
      <c r="N709" s="27"/>
      <c r="O709" s="27"/>
      <c r="P709" s="27"/>
      <c r="Q709" s="27"/>
      <c r="R709" s="27"/>
      <c r="S709" s="27"/>
      <c r="T709" s="27"/>
    </row>
    <row r="710" spans="13:20" ht="12.75" hidden="1">
      <c r="M710" s="27"/>
      <c r="N710" s="27"/>
      <c r="O710" s="27"/>
      <c r="P710" s="27"/>
      <c r="Q710" s="27"/>
      <c r="R710" s="27"/>
      <c r="S710" s="27"/>
      <c r="T710" s="27"/>
    </row>
    <row r="711" spans="13:20" ht="12.75" hidden="1">
      <c r="M711" s="27"/>
      <c r="N711" s="27"/>
      <c r="O711" s="27"/>
      <c r="P711" s="27"/>
      <c r="Q711" s="27"/>
      <c r="R711" s="27"/>
      <c r="S711" s="27"/>
      <c r="T711" s="27"/>
    </row>
    <row r="712" spans="13:20" ht="12.75" hidden="1">
      <c r="M712" s="27"/>
      <c r="N712" s="27"/>
      <c r="O712" s="27"/>
      <c r="P712" s="27"/>
      <c r="Q712" s="27"/>
      <c r="R712" s="27"/>
      <c r="S712" s="27"/>
      <c r="T712" s="27"/>
    </row>
    <row r="713" spans="13:20" ht="12.75" hidden="1">
      <c r="M713" s="27"/>
      <c r="N713" s="27"/>
      <c r="O713" s="27"/>
      <c r="P713" s="27"/>
      <c r="Q713" s="27"/>
      <c r="R713" s="27"/>
      <c r="S713" s="27"/>
      <c r="T713" s="27"/>
    </row>
    <row r="714" spans="13:20" ht="12.75" hidden="1">
      <c r="M714" s="27"/>
      <c r="N714" s="27"/>
      <c r="O714" s="27"/>
      <c r="P714" s="27"/>
      <c r="Q714" s="27"/>
      <c r="R714" s="27"/>
      <c r="S714" s="27"/>
      <c r="T714" s="27"/>
    </row>
    <row r="715" spans="13:20" ht="12.75" hidden="1">
      <c r="M715" s="27"/>
      <c r="N715" s="27"/>
      <c r="O715" s="27"/>
      <c r="P715" s="27"/>
      <c r="Q715" s="27"/>
      <c r="R715" s="27"/>
      <c r="S715" s="27"/>
      <c r="T715" s="27"/>
    </row>
    <row r="716" spans="13:20" ht="12.75" hidden="1">
      <c r="M716" s="27"/>
      <c r="N716" s="27"/>
      <c r="O716" s="27"/>
      <c r="P716" s="27"/>
      <c r="Q716" s="27"/>
      <c r="R716" s="27"/>
      <c r="S716" s="27"/>
      <c r="T716" s="27"/>
    </row>
    <row r="717" spans="13:20" ht="12.75" hidden="1">
      <c r="M717" s="27"/>
      <c r="N717" s="27"/>
      <c r="O717" s="27"/>
      <c r="P717" s="27"/>
      <c r="Q717" s="27"/>
      <c r="R717" s="27"/>
      <c r="S717" s="27"/>
      <c r="T717" s="27"/>
    </row>
    <row r="718" spans="13:20" ht="12.75" hidden="1">
      <c r="M718" s="27"/>
      <c r="N718" s="27"/>
      <c r="O718" s="27"/>
      <c r="P718" s="27"/>
      <c r="Q718" s="27"/>
      <c r="R718" s="27"/>
      <c r="S718" s="27"/>
      <c r="T718" s="27"/>
    </row>
    <row r="719" spans="13:20" ht="12.75" hidden="1">
      <c r="M719" s="27"/>
      <c r="N719" s="27"/>
      <c r="O719" s="27"/>
      <c r="P719" s="27"/>
      <c r="Q719" s="27"/>
      <c r="R719" s="27"/>
      <c r="S719" s="27"/>
      <c r="T719" s="27"/>
    </row>
    <row r="720" spans="13:20" ht="12.75" hidden="1">
      <c r="M720" s="27"/>
      <c r="N720" s="27"/>
      <c r="O720" s="27"/>
      <c r="P720" s="27"/>
      <c r="Q720" s="27"/>
      <c r="R720" s="27"/>
      <c r="S720" s="27"/>
      <c r="T720" s="27"/>
    </row>
    <row r="721" spans="13:20" ht="12.75" hidden="1">
      <c r="M721" s="27"/>
      <c r="N721" s="27"/>
      <c r="O721" s="27"/>
      <c r="P721" s="27"/>
      <c r="Q721" s="27"/>
      <c r="R721" s="27"/>
      <c r="S721" s="27"/>
      <c r="T721" s="27"/>
    </row>
    <row r="722" spans="13:20" ht="12.75" hidden="1">
      <c r="M722" s="27"/>
      <c r="N722" s="27"/>
      <c r="O722" s="27"/>
      <c r="P722" s="27"/>
      <c r="Q722" s="27"/>
      <c r="R722" s="27"/>
      <c r="S722" s="27"/>
      <c r="T722" s="27"/>
    </row>
    <row r="723" spans="13:20" ht="12.75" hidden="1">
      <c r="M723" s="27"/>
      <c r="N723" s="27"/>
      <c r="O723" s="27"/>
      <c r="P723" s="27"/>
      <c r="Q723" s="27"/>
      <c r="R723" s="27"/>
      <c r="S723" s="27"/>
      <c r="T723" s="27"/>
    </row>
    <row r="724" spans="13:20" ht="12.75" hidden="1">
      <c r="M724" s="27"/>
      <c r="N724" s="27"/>
      <c r="O724" s="27"/>
      <c r="P724" s="27"/>
      <c r="Q724" s="27"/>
      <c r="R724" s="27"/>
      <c r="S724" s="27"/>
      <c r="T724" s="27"/>
    </row>
    <row r="725" spans="13:20" ht="12.75" hidden="1">
      <c r="M725" s="27"/>
      <c r="N725" s="27"/>
      <c r="O725" s="27"/>
      <c r="P725" s="27"/>
      <c r="Q725" s="27"/>
      <c r="R725" s="27"/>
      <c r="S725" s="27"/>
      <c r="T725" s="27"/>
    </row>
    <row r="726" spans="13:20" ht="12.75" hidden="1">
      <c r="M726" s="27"/>
      <c r="N726" s="27"/>
      <c r="O726" s="27"/>
      <c r="P726" s="27"/>
      <c r="Q726" s="27"/>
      <c r="R726" s="27"/>
      <c r="S726" s="27"/>
      <c r="T726" s="27"/>
    </row>
    <row r="727" spans="13:20" ht="12.75" hidden="1">
      <c r="M727" s="27"/>
      <c r="N727" s="27"/>
      <c r="O727" s="27"/>
      <c r="P727" s="27"/>
      <c r="Q727" s="27"/>
      <c r="R727" s="27"/>
      <c r="S727" s="27"/>
      <c r="T727" s="27"/>
    </row>
    <row r="728" spans="13:20" ht="12.75" hidden="1">
      <c r="M728" s="27"/>
      <c r="N728" s="27"/>
      <c r="O728" s="27"/>
      <c r="P728" s="27"/>
      <c r="Q728" s="27"/>
      <c r="R728" s="27"/>
      <c r="S728" s="27"/>
      <c r="T728" s="27"/>
    </row>
    <row r="729" spans="13:20" ht="12.75" hidden="1">
      <c r="M729" s="27"/>
      <c r="N729" s="27"/>
      <c r="O729" s="27"/>
      <c r="P729" s="27"/>
      <c r="Q729" s="27"/>
      <c r="R729" s="27"/>
      <c r="S729" s="27"/>
      <c r="T729" s="27"/>
    </row>
    <row r="730" spans="13:20" ht="12.75" hidden="1">
      <c r="M730" s="27"/>
      <c r="N730" s="27"/>
      <c r="O730" s="27"/>
      <c r="P730" s="27"/>
      <c r="Q730" s="27"/>
      <c r="R730" s="27"/>
      <c r="S730" s="27"/>
      <c r="T730" s="27"/>
    </row>
    <row r="731" spans="13:20" ht="12.75" hidden="1">
      <c r="M731" s="27"/>
      <c r="N731" s="27"/>
      <c r="O731" s="27"/>
      <c r="P731" s="27"/>
      <c r="Q731" s="27"/>
      <c r="R731" s="27"/>
      <c r="S731" s="27"/>
      <c r="T731" s="27"/>
    </row>
    <row r="732" spans="13:20" ht="12.75" hidden="1">
      <c r="M732" s="27"/>
      <c r="N732" s="27"/>
      <c r="O732" s="27"/>
      <c r="P732" s="27"/>
      <c r="Q732" s="27"/>
      <c r="R732" s="27"/>
      <c r="S732" s="27"/>
      <c r="T732" s="27"/>
    </row>
    <row r="733" spans="13:20" ht="12.75" hidden="1">
      <c r="M733" s="27"/>
      <c r="N733" s="27"/>
      <c r="O733" s="27"/>
      <c r="P733" s="27"/>
      <c r="Q733" s="27"/>
      <c r="R733" s="27"/>
      <c r="S733" s="27"/>
      <c r="T733" s="27"/>
    </row>
    <row r="734" spans="13:20" ht="12.75" hidden="1">
      <c r="M734" s="27"/>
      <c r="N734" s="27"/>
      <c r="O734" s="27"/>
      <c r="P734" s="27"/>
      <c r="Q734" s="27"/>
      <c r="R734" s="27"/>
      <c r="S734" s="27"/>
      <c r="T734" s="27"/>
    </row>
    <row r="735" spans="13:20" ht="12.75" hidden="1">
      <c r="M735" s="27"/>
      <c r="N735" s="27"/>
      <c r="O735" s="27"/>
      <c r="P735" s="27"/>
      <c r="Q735" s="27"/>
      <c r="R735" s="27"/>
      <c r="S735" s="27"/>
      <c r="T735" s="27"/>
    </row>
    <row r="736" spans="13:20" ht="12.75" hidden="1">
      <c r="M736" s="27"/>
      <c r="N736" s="27"/>
      <c r="O736" s="27"/>
      <c r="P736" s="27"/>
      <c r="Q736" s="27"/>
      <c r="R736" s="27"/>
      <c r="S736" s="27"/>
      <c r="T736" s="27"/>
    </row>
    <row r="737" spans="13:20" ht="12.75" hidden="1">
      <c r="M737" s="27"/>
      <c r="N737" s="27"/>
      <c r="O737" s="27"/>
      <c r="P737" s="27"/>
      <c r="Q737" s="27"/>
      <c r="R737" s="27"/>
      <c r="S737" s="27"/>
      <c r="T737" s="27"/>
    </row>
    <row r="738" spans="13:20" ht="12.75" hidden="1">
      <c r="M738" s="27"/>
      <c r="N738" s="27"/>
      <c r="O738" s="27"/>
      <c r="P738" s="27"/>
      <c r="Q738" s="27"/>
      <c r="R738" s="27"/>
      <c r="S738" s="27"/>
      <c r="T738" s="27"/>
    </row>
    <row r="739" spans="13:20" ht="12.75" hidden="1">
      <c r="M739" s="27"/>
      <c r="N739" s="27"/>
      <c r="O739" s="27"/>
      <c r="P739" s="27"/>
      <c r="Q739" s="27"/>
      <c r="R739" s="27"/>
      <c r="S739" s="27"/>
      <c r="T739" s="27"/>
    </row>
    <row r="740" spans="13:20" ht="12.75" hidden="1">
      <c r="M740" s="27"/>
      <c r="N740" s="27"/>
      <c r="O740" s="27"/>
      <c r="P740" s="27"/>
      <c r="Q740" s="27"/>
      <c r="R740" s="27"/>
      <c r="S740" s="27"/>
      <c r="T740" s="27"/>
    </row>
    <row r="741" spans="13:20" ht="12.75" hidden="1">
      <c r="M741" s="27"/>
      <c r="N741" s="27"/>
      <c r="O741" s="27"/>
      <c r="P741" s="27"/>
      <c r="Q741" s="27"/>
      <c r="R741" s="27"/>
      <c r="S741" s="27"/>
      <c r="T741" s="27"/>
    </row>
    <row r="742" spans="13:20" ht="12.75" hidden="1">
      <c r="M742" s="27"/>
      <c r="N742" s="27"/>
      <c r="O742" s="27"/>
      <c r="P742" s="27"/>
      <c r="Q742" s="27"/>
      <c r="R742" s="27"/>
      <c r="S742" s="27"/>
      <c r="T742" s="27"/>
    </row>
    <row r="743" spans="13:20" ht="12.75" hidden="1">
      <c r="M743" s="27"/>
      <c r="N743" s="27"/>
      <c r="O743" s="27"/>
      <c r="P743" s="27"/>
      <c r="Q743" s="27"/>
      <c r="R743" s="27"/>
      <c r="S743" s="27"/>
      <c r="T743" s="27"/>
    </row>
    <row r="744" spans="13:20" ht="12.75" hidden="1">
      <c r="M744" s="27"/>
      <c r="N744" s="27"/>
      <c r="O744" s="27"/>
      <c r="P744" s="27"/>
      <c r="Q744" s="27"/>
      <c r="R744" s="27"/>
      <c r="S744" s="27"/>
      <c r="T744" s="27"/>
    </row>
    <row r="745" spans="13:20" ht="12.75" hidden="1">
      <c r="M745" s="27"/>
      <c r="N745" s="27"/>
      <c r="O745" s="27"/>
      <c r="P745" s="27"/>
      <c r="Q745" s="27"/>
      <c r="R745" s="27"/>
      <c r="S745" s="27"/>
      <c r="T745" s="27"/>
    </row>
    <row r="746" spans="13:20" ht="12.75" hidden="1">
      <c r="M746" s="27"/>
      <c r="N746" s="27"/>
      <c r="O746" s="27"/>
      <c r="P746" s="27"/>
      <c r="Q746" s="27"/>
      <c r="R746" s="27"/>
      <c r="S746" s="27"/>
      <c r="T746" s="27"/>
    </row>
    <row r="747" spans="13:20" ht="12.75" hidden="1">
      <c r="M747" s="27"/>
      <c r="N747" s="27"/>
      <c r="O747" s="27"/>
      <c r="P747" s="27"/>
      <c r="Q747" s="27"/>
      <c r="R747" s="27"/>
      <c r="S747" s="27"/>
      <c r="T747" s="27"/>
    </row>
    <row r="748" spans="13:20" ht="12.75" hidden="1">
      <c r="M748" s="27"/>
      <c r="N748" s="27"/>
      <c r="O748" s="27"/>
      <c r="P748" s="27"/>
      <c r="Q748" s="27"/>
      <c r="R748" s="27"/>
      <c r="S748" s="27"/>
      <c r="T748" s="27"/>
    </row>
    <row r="749" spans="13:20" ht="12.75" hidden="1">
      <c r="M749" s="27"/>
      <c r="N749" s="27"/>
      <c r="O749" s="27"/>
      <c r="P749" s="27"/>
      <c r="Q749" s="27"/>
      <c r="R749" s="27"/>
      <c r="S749" s="27"/>
      <c r="T749" s="27"/>
    </row>
    <row r="750" spans="13:20" ht="12.75" hidden="1">
      <c r="M750" s="27"/>
      <c r="N750" s="27"/>
      <c r="O750" s="27"/>
      <c r="P750" s="27"/>
      <c r="Q750" s="27"/>
      <c r="R750" s="27"/>
      <c r="S750" s="27"/>
      <c r="T750" s="27"/>
    </row>
    <row r="751" spans="13:20" ht="12.75" hidden="1">
      <c r="M751" s="27"/>
      <c r="N751" s="27"/>
      <c r="O751" s="27"/>
      <c r="P751" s="27"/>
      <c r="Q751" s="27"/>
      <c r="R751" s="27"/>
      <c r="S751" s="27"/>
      <c r="T751" s="27"/>
    </row>
    <row r="752" spans="13:20" ht="12.75" hidden="1">
      <c r="M752" s="27"/>
      <c r="N752" s="27"/>
      <c r="O752" s="27"/>
      <c r="P752" s="27"/>
      <c r="Q752" s="27"/>
      <c r="R752" s="27"/>
      <c r="S752" s="27"/>
      <c r="T752" s="27"/>
    </row>
    <row r="753" spans="13:20" ht="12.75" hidden="1">
      <c r="M753" s="27"/>
      <c r="N753" s="27"/>
      <c r="O753" s="27"/>
      <c r="P753" s="27"/>
      <c r="Q753" s="27"/>
      <c r="R753" s="27"/>
      <c r="S753" s="27"/>
      <c r="T753" s="27"/>
    </row>
    <row r="754" spans="13:20" ht="12.75" hidden="1">
      <c r="M754" s="27"/>
      <c r="N754" s="27"/>
      <c r="O754" s="27"/>
      <c r="P754" s="27"/>
      <c r="Q754" s="27"/>
      <c r="R754" s="27"/>
      <c r="S754" s="27"/>
      <c r="T754" s="27"/>
    </row>
    <row r="755" spans="13:20" ht="12.75" hidden="1">
      <c r="M755" s="27"/>
      <c r="N755" s="27"/>
      <c r="O755" s="27"/>
      <c r="P755" s="27"/>
      <c r="Q755" s="27"/>
      <c r="R755" s="27"/>
      <c r="S755" s="27"/>
      <c r="T755" s="27"/>
    </row>
    <row r="756" spans="13:20" ht="12.75" hidden="1">
      <c r="M756" s="27"/>
      <c r="N756" s="27"/>
      <c r="O756" s="27"/>
      <c r="P756" s="27"/>
      <c r="Q756" s="27"/>
      <c r="R756" s="27"/>
      <c r="S756" s="27"/>
      <c r="T756" s="27"/>
    </row>
    <row r="757" spans="13:20" ht="12.75" hidden="1">
      <c r="M757" s="27"/>
      <c r="N757" s="27"/>
      <c r="O757" s="27"/>
      <c r="P757" s="27"/>
      <c r="Q757" s="27"/>
      <c r="R757" s="27"/>
      <c r="S757" s="27"/>
      <c r="T757" s="27"/>
    </row>
    <row r="758" spans="13:20" ht="12.75" hidden="1">
      <c r="M758" s="27"/>
      <c r="N758" s="27"/>
      <c r="O758" s="27"/>
      <c r="P758" s="27"/>
      <c r="Q758" s="27"/>
      <c r="R758" s="27"/>
      <c r="S758" s="27"/>
      <c r="T758" s="27"/>
    </row>
    <row r="759" spans="13:20" ht="12.75" hidden="1">
      <c r="M759" s="27"/>
      <c r="N759" s="27"/>
      <c r="O759" s="27"/>
      <c r="P759" s="27"/>
      <c r="Q759" s="27"/>
      <c r="R759" s="27"/>
      <c r="S759" s="27"/>
      <c r="T759" s="27"/>
    </row>
    <row r="760" spans="13:20" ht="12.75" hidden="1">
      <c r="M760" s="27"/>
      <c r="N760" s="27"/>
      <c r="O760" s="27"/>
      <c r="P760" s="27"/>
      <c r="Q760" s="27"/>
      <c r="R760" s="27"/>
      <c r="S760" s="27"/>
      <c r="T760" s="27"/>
    </row>
    <row r="761" spans="13:20" ht="12.75" hidden="1">
      <c r="M761" s="27"/>
      <c r="N761" s="27"/>
      <c r="O761" s="27"/>
      <c r="P761" s="27"/>
      <c r="Q761" s="27"/>
      <c r="R761" s="27"/>
      <c r="S761" s="27"/>
      <c r="T761" s="27"/>
    </row>
    <row r="762" spans="13:20" ht="12.75" hidden="1">
      <c r="M762" s="27"/>
      <c r="N762" s="27"/>
      <c r="O762" s="27"/>
      <c r="P762" s="27"/>
      <c r="Q762" s="27"/>
      <c r="R762" s="27"/>
      <c r="S762" s="27"/>
      <c r="T762" s="27"/>
    </row>
    <row r="763" spans="13:20" ht="12.75" hidden="1">
      <c r="M763" s="27"/>
      <c r="N763" s="27"/>
      <c r="O763" s="27"/>
      <c r="P763" s="27"/>
      <c r="Q763" s="27"/>
      <c r="R763" s="27"/>
      <c r="S763" s="27"/>
      <c r="T763" s="27"/>
    </row>
    <row r="764" spans="13:20" ht="12.75" hidden="1">
      <c r="M764" s="27"/>
      <c r="N764" s="27"/>
      <c r="O764" s="27"/>
      <c r="P764" s="27"/>
      <c r="Q764" s="27"/>
      <c r="R764" s="27"/>
      <c r="S764" s="27"/>
      <c r="T764" s="27"/>
    </row>
    <row r="765" spans="13:20" ht="12.75" hidden="1">
      <c r="M765" s="27"/>
      <c r="N765" s="27"/>
      <c r="O765" s="27"/>
      <c r="P765" s="27"/>
      <c r="Q765" s="27"/>
      <c r="R765" s="27"/>
      <c r="S765" s="27"/>
      <c r="T765" s="27"/>
    </row>
    <row r="766" spans="13:20" ht="12.75" hidden="1">
      <c r="M766" s="27"/>
      <c r="N766" s="27"/>
      <c r="O766" s="27"/>
      <c r="P766" s="27"/>
      <c r="Q766" s="27"/>
      <c r="R766" s="27"/>
      <c r="S766" s="27"/>
      <c r="T766" s="27"/>
    </row>
    <row r="767" spans="13:20" ht="12.75" hidden="1">
      <c r="M767" s="27"/>
      <c r="N767" s="27"/>
      <c r="O767" s="27"/>
      <c r="P767" s="27"/>
      <c r="Q767" s="27"/>
      <c r="R767" s="27"/>
      <c r="S767" s="27"/>
      <c r="T767" s="27"/>
    </row>
    <row r="768" spans="13:20" ht="12.75" hidden="1">
      <c r="M768" s="27"/>
      <c r="N768" s="27"/>
      <c r="O768" s="27"/>
      <c r="P768" s="27"/>
      <c r="Q768" s="27"/>
      <c r="R768" s="27"/>
      <c r="S768" s="27"/>
      <c r="T768" s="27"/>
    </row>
    <row r="769" spans="13:20" ht="12.75" hidden="1">
      <c r="M769" s="27"/>
      <c r="N769" s="27"/>
      <c r="O769" s="27"/>
      <c r="P769" s="27"/>
      <c r="Q769" s="27"/>
      <c r="R769" s="27"/>
      <c r="S769" s="27"/>
      <c r="T769" s="27"/>
    </row>
    <row r="770" spans="13:20" ht="12.75" hidden="1">
      <c r="M770" s="27"/>
      <c r="N770" s="27"/>
      <c r="O770" s="27"/>
      <c r="P770" s="27"/>
      <c r="Q770" s="27"/>
      <c r="R770" s="27"/>
      <c r="S770" s="27"/>
      <c r="T770" s="27"/>
    </row>
    <row r="771" spans="13:20" ht="12.75" hidden="1">
      <c r="M771" s="27"/>
      <c r="N771" s="27"/>
      <c r="O771" s="27"/>
      <c r="P771" s="27"/>
      <c r="Q771" s="27"/>
      <c r="R771" s="27"/>
      <c r="S771" s="27"/>
      <c r="T771" s="27"/>
    </row>
    <row r="772" spans="13:20" ht="12.75" hidden="1">
      <c r="M772" s="27"/>
      <c r="N772" s="27"/>
      <c r="O772" s="27"/>
      <c r="P772" s="27"/>
      <c r="Q772" s="27"/>
      <c r="R772" s="27"/>
      <c r="S772" s="27"/>
      <c r="T772" s="27"/>
    </row>
    <row r="773" spans="13:20" ht="12.75" hidden="1">
      <c r="M773" s="27"/>
      <c r="N773" s="27"/>
      <c r="O773" s="27"/>
      <c r="P773" s="27"/>
      <c r="Q773" s="27"/>
      <c r="R773" s="27"/>
      <c r="S773" s="27"/>
      <c r="T773" s="27"/>
    </row>
    <row r="774" spans="13:20" ht="12.75" hidden="1">
      <c r="M774" s="27"/>
      <c r="N774" s="27"/>
      <c r="O774" s="27"/>
      <c r="P774" s="27"/>
      <c r="Q774" s="27"/>
      <c r="R774" s="27"/>
      <c r="S774" s="27"/>
      <c r="T774" s="27"/>
    </row>
    <row r="775" spans="13:20" ht="12.75" hidden="1">
      <c r="M775" s="27"/>
      <c r="N775" s="27"/>
      <c r="O775" s="27"/>
      <c r="P775" s="27"/>
      <c r="Q775" s="27"/>
      <c r="R775" s="27"/>
      <c r="S775" s="27"/>
      <c r="T775" s="27"/>
    </row>
    <row r="776" spans="13:20" ht="12.75" hidden="1">
      <c r="M776" s="27"/>
      <c r="N776" s="27"/>
      <c r="O776" s="27"/>
      <c r="P776" s="27"/>
      <c r="Q776" s="27"/>
      <c r="R776" s="27"/>
      <c r="S776" s="27"/>
      <c r="T776" s="27"/>
    </row>
    <row r="777" spans="13:20" ht="12.75" hidden="1">
      <c r="M777" s="27"/>
      <c r="N777" s="27"/>
      <c r="O777" s="27"/>
      <c r="P777" s="27"/>
      <c r="Q777" s="27"/>
      <c r="R777" s="27"/>
      <c r="S777" s="27"/>
      <c r="T777" s="27"/>
    </row>
    <row r="778" spans="13:20" ht="12.75" hidden="1">
      <c r="M778" s="27"/>
      <c r="N778" s="27"/>
      <c r="O778" s="27"/>
      <c r="P778" s="27"/>
      <c r="Q778" s="27"/>
      <c r="R778" s="27"/>
      <c r="S778" s="27"/>
      <c r="T778" s="27"/>
    </row>
    <row r="779" spans="13:20" ht="12.75" hidden="1">
      <c r="M779" s="27"/>
      <c r="N779" s="27"/>
      <c r="O779" s="27"/>
      <c r="P779" s="27"/>
      <c r="Q779" s="27"/>
      <c r="R779" s="27"/>
      <c r="S779" s="27"/>
      <c r="T779" s="27"/>
    </row>
    <row r="780" spans="13:20" ht="12.75" hidden="1">
      <c r="M780" s="27"/>
      <c r="N780" s="27"/>
      <c r="O780" s="27"/>
      <c r="P780" s="27"/>
      <c r="Q780" s="27"/>
      <c r="R780" s="27"/>
      <c r="S780" s="27"/>
      <c r="T780" s="27"/>
    </row>
    <row r="781" spans="13:20" ht="12.75" hidden="1">
      <c r="M781" s="27"/>
      <c r="N781" s="27"/>
      <c r="O781" s="27"/>
      <c r="P781" s="27"/>
      <c r="Q781" s="27"/>
      <c r="R781" s="27"/>
      <c r="S781" s="27"/>
      <c r="T781" s="27"/>
    </row>
    <row r="782" spans="13:20" ht="12.75" hidden="1">
      <c r="M782" s="27"/>
      <c r="N782" s="27"/>
      <c r="O782" s="27"/>
      <c r="P782" s="27"/>
      <c r="Q782" s="27"/>
      <c r="R782" s="27"/>
      <c r="S782" s="27"/>
      <c r="T782" s="27"/>
    </row>
    <row r="783" spans="13:20" ht="12.75" hidden="1">
      <c r="M783" s="27"/>
      <c r="N783" s="27"/>
      <c r="O783" s="27"/>
      <c r="P783" s="27"/>
      <c r="Q783" s="27"/>
      <c r="R783" s="27"/>
      <c r="S783" s="27"/>
      <c r="T783" s="27"/>
    </row>
    <row r="784" spans="13:20" ht="12.75" hidden="1">
      <c r="M784" s="27"/>
      <c r="N784" s="27"/>
      <c r="O784" s="27"/>
      <c r="P784" s="27"/>
      <c r="Q784" s="27"/>
      <c r="R784" s="27"/>
      <c r="S784" s="27"/>
      <c r="T784" s="27"/>
    </row>
    <row r="785" spans="13:20" ht="12.75" hidden="1">
      <c r="M785" s="27"/>
      <c r="N785" s="27"/>
      <c r="O785" s="27"/>
      <c r="P785" s="27"/>
      <c r="Q785" s="27"/>
      <c r="R785" s="27"/>
      <c r="S785" s="27"/>
      <c r="T785" s="27"/>
    </row>
    <row r="786" spans="13:20" ht="12.75" hidden="1">
      <c r="M786" s="27"/>
      <c r="N786" s="27"/>
      <c r="O786" s="27"/>
      <c r="P786" s="27"/>
      <c r="Q786" s="27"/>
      <c r="R786" s="27"/>
      <c r="S786" s="27"/>
      <c r="T786" s="27"/>
    </row>
    <row r="787" spans="13:20" ht="12.75" hidden="1">
      <c r="M787" s="27"/>
      <c r="N787" s="27"/>
      <c r="O787" s="27"/>
      <c r="P787" s="27"/>
      <c r="Q787" s="27"/>
      <c r="R787" s="27"/>
      <c r="S787" s="27"/>
      <c r="T787" s="27"/>
    </row>
    <row r="788" spans="13:20" ht="12.75" hidden="1">
      <c r="M788" s="27"/>
      <c r="N788" s="27"/>
      <c r="O788" s="27"/>
      <c r="P788" s="27"/>
      <c r="Q788" s="27"/>
      <c r="R788" s="27"/>
      <c r="S788" s="27"/>
      <c r="T788" s="27"/>
    </row>
    <row r="789" spans="13:20" ht="12.75" hidden="1">
      <c r="M789" s="27"/>
      <c r="N789" s="27"/>
      <c r="O789" s="27"/>
      <c r="P789" s="27"/>
      <c r="Q789" s="27"/>
      <c r="R789" s="27"/>
      <c r="S789" s="27"/>
      <c r="T789" s="27"/>
    </row>
    <row r="790" spans="13:20" ht="12.75" hidden="1">
      <c r="M790" s="27"/>
      <c r="N790" s="27"/>
      <c r="O790" s="27"/>
      <c r="P790" s="27"/>
      <c r="Q790" s="27"/>
      <c r="R790" s="27"/>
      <c r="S790" s="27"/>
      <c r="T790" s="27"/>
    </row>
    <row r="791" spans="13:20" ht="12.75" hidden="1">
      <c r="M791" s="27"/>
      <c r="N791" s="27"/>
      <c r="O791" s="27"/>
      <c r="P791" s="27"/>
      <c r="Q791" s="27"/>
      <c r="R791" s="27"/>
      <c r="S791" s="27"/>
      <c r="T791" s="27"/>
    </row>
    <row r="792" spans="13:20" ht="12.75" hidden="1">
      <c r="M792" s="27"/>
      <c r="N792" s="27"/>
      <c r="O792" s="27"/>
      <c r="P792" s="27"/>
      <c r="Q792" s="27"/>
      <c r="R792" s="27"/>
      <c r="S792" s="27"/>
      <c r="T792" s="27"/>
    </row>
    <row r="793" spans="13:20" ht="12.75" hidden="1">
      <c r="M793" s="27"/>
      <c r="N793" s="27"/>
      <c r="O793" s="27"/>
      <c r="P793" s="27"/>
      <c r="Q793" s="27"/>
      <c r="R793" s="27"/>
      <c r="S793" s="27"/>
      <c r="T793" s="27"/>
    </row>
    <row r="794" spans="13:20" ht="12.75" hidden="1">
      <c r="M794" s="27"/>
      <c r="N794" s="27"/>
      <c r="O794" s="27"/>
      <c r="P794" s="27"/>
      <c r="Q794" s="27"/>
      <c r="R794" s="27"/>
      <c r="S794" s="27"/>
      <c r="T794" s="27"/>
    </row>
    <row r="795" spans="13:20" ht="12.75" hidden="1">
      <c r="M795" s="27"/>
      <c r="N795" s="27"/>
      <c r="O795" s="27"/>
      <c r="P795" s="27"/>
      <c r="Q795" s="27"/>
      <c r="R795" s="27"/>
      <c r="S795" s="27"/>
      <c r="T795" s="27"/>
    </row>
    <row r="796" spans="13:20" ht="12.75" hidden="1">
      <c r="M796" s="27"/>
      <c r="N796" s="27"/>
      <c r="O796" s="27"/>
      <c r="P796" s="27"/>
      <c r="Q796" s="27"/>
      <c r="R796" s="27"/>
      <c r="S796" s="27"/>
      <c r="T796" s="27"/>
    </row>
    <row r="797" spans="13:20" ht="12.75" hidden="1">
      <c r="M797" s="27"/>
      <c r="N797" s="27"/>
      <c r="O797" s="27"/>
      <c r="P797" s="27"/>
      <c r="Q797" s="27"/>
      <c r="R797" s="27"/>
      <c r="S797" s="27"/>
      <c r="T797" s="27"/>
    </row>
    <row r="798" spans="13:20" ht="12.75" hidden="1">
      <c r="M798" s="27"/>
      <c r="N798" s="27"/>
      <c r="O798" s="27"/>
      <c r="P798" s="27"/>
      <c r="Q798" s="27"/>
      <c r="R798" s="27"/>
      <c r="S798" s="27"/>
      <c r="T798" s="27"/>
    </row>
    <row r="799" spans="13:20" ht="12.75" hidden="1">
      <c r="M799" s="27"/>
      <c r="N799" s="27"/>
      <c r="O799" s="27"/>
      <c r="P799" s="27"/>
      <c r="Q799" s="27"/>
      <c r="R799" s="27"/>
      <c r="S799" s="27"/>
      <c r="T799" s="27"/>
    </row>
    <row r="800" spans="13:20" ht="12.75" hidden="1">
      <c r="M800" s="27"/>
      <c r="N800" s="27"/>
      <c r="O800" s="27"/>
      <c r="P800" s="27"/>
      <c r="Q800" s="27"/>
      <c r="R800" s="27"/>
      <c r="S800" s="27"/>
      <c r="T800" s="27"/>
    </row>
    <row r="801" spans="13:20" ht="12.75" hidden="1">
      <c r="M801" s="27"/>
      <c r="N801" s="27"/>
      <c r="O801" s="27"/>
      <c r="P801" s="27"/>
      <c r="Q801" s="27"/>
      <c r="R801" s="27"/>
      <c r="S801" s="27"/>
      <c r="T801" s="27"/>
    </row>
    <row r="802" spans="13:20" ht="12.75" hidden="1">
      <c r="M802" s="27"/>
      <c r="N802" s="27"/>
      <c r="O802" s="27"/>
      <c r="P802" s="27"/>
      <c r="Q802" s="27"/>
      <c r="R802" s="27"/>
      <c r="S802" s="27"/>
      <c r="T802" s="27"/>
    </row>
    <row r="803" spans="13:20" ht="12.75" hidden="1">
      <c r="M803" s="27"/>
      <c r="N803" s="27"/>
      <c r="O803" s="27"/>
      <c r="P803" s="27"/>
      <c r="Q803" s="27"/>
      <c r="R803" s="27"/>
      <c r="S803" s="27"/>
      <c r="T803" s="27"/>
    </row>
    <row r="804" spans="13:20" ht="12.75" hidden="1">
      <c r="M804" s="27"/>
      <c r="N804" s="27"/>
      <c r="O804" s="27"/>
      <c r="P804" s="27"/>
      <c r="Q804" s="27"/>
      <c r="R804" s="27"/>
      <c r="S804" s="27"/>
      <c r="T804" s="27"/>
    </row>
    <row r="805" spans="13:20" ht="12.75" hidden="1">
      <c r="M805" s="27"/>
      <c r="N805" s="27"/>
      <c r="O805" s="27"/>
      <c r="P805" s="27"/>
      <c r="Q805" s="27"/>
      <c r="R805" s="27"/>
      <c r="S805" s="27"/>
      <c r="T805" s="27"/>
    </row>
    <row r="806" spans="13:20" ht="12.75" hidden="1">
      <c r="M806" s="27"/>
      <c r="N806" s="27"/>
      <c r="O806" s="27"/>
      <c r="P806" s="27"/>
      <c r="Q806" s="27"/>
      <c r="R806" s="27"/>
      <c r="S806" s="27"/>
      <c r="T806" s="27"/>
    </row>
    <row r="807" spans="13:20" ht="12.75" hidden="1">
      <c r="M807" s="27"/>
      <c r="N807" s="27"/>
      <c r="O807" s="27"/>
      <c r="P807" s="27"/>
      <c r="Q807" s="27"/>
      <c r="R807" s="27"/>
      <c r="S807" s="27"/>
      <c r="T807" s="27"/>
    </row>
    <row r="808" spans="13:20" ht="12.75" hidden="1">
      <c r="M808" s="27"/>
      <c r="N808" s="27"/>
      <c r="O808" s="27"/>
      <c r="P808" s="27"/>
      <c r="Q808" s="27"/>
      <c r="R808" s="27"/>
      <c r="S808" s="27"/>
      <c r="T808" s="27"/>
    </row>
    <row r="809" spans="13:20" ht="12.75" hidden="1">
      <c r="M809" s="27"/>
      <c r="N809" s="27"/>
      <c r="O809" s="27"/>
      <c r="P809" s="27"/>
      <c r="Q809" s="27"/>
      <c r="R809" s="27"/>
      <c r="S809" s="27"/>
      <c r="T809" s="27"/>
    </row>
    <row r="810" spans="13:20" ht="12.75" hidden="1">
      <c r="M810" s="27"/>
      <c r="N810" s="27"/>
      <c r="O810" s="27"/>
      <c r="P810" s="27"/>
      <c r="Q810" s="27"/>
      <c r="R810" s="27"/>
      <c r="S810" s="27"/>
      <c r="T810" s="27"/>
    </row>
    <row r="811" spans="13:20" ht="12.75" hidden="1">
      <c r="M811" s="27"/>
      <c r="N811" s="27"/>
      <c r="O811" s="27"/>
      <c r="P811" s="27"/>
      <c r="Q811" s="27"/>
      <c r="R811" s="27"/>
      <c r="S811" s="27"/>
      <c r="T811" s="27"/>
    </row>
    <row r="812" spans="13:20" ht="12.75" hidden="1">
      <c r="M812" s="27"/>
      <c r="N812" s="27"/>
      <c r="O812" s="27"/>
      <c r="P812" s="27"/>
      <c r="Q812" s="27"/>
      <c r="R812" s="27"/>
      <c r="S812" s="27"/>
      <c r="T812" s="27"/>
    </row>
    <row r="813" spans="13:20" ht="12.75" hidden="1">
      <c r="M813" s="27"/>
      <c r="N813" s="27"/>
      <c r="O813" s="27"/>
      <c r="P813" s="27"/>
      <c r="Q813" s="27"/>
      <c r="R813" s="27"/>
      <c r="S813" s="27"/>
      <c r="T813" s="27"/>
    </row>
    <row r="814" spans="13:20" ht="12.75" hidden="1">
      <c r="M814" s="27"/>
      <c r="N814" s="27"/>
      <c r="O814" s="27"/>
      <c r="P814" s="27"/>
      <c r="Q814" s="27"/>
      <c r="R814" s="27"/>
      <c r="S814" s="27"/>
      <c r="T814" s="27"/>
    </row>
    <row r="815" spans="13:20" ht="12.75" hidden="1">
      <c r="M815" s="27"/>
      <c r="N815" s="27"/>
      <c r="O815" s="27"/>
      <c r="P815" s="27"/>
      <c r="Q815" s="27"/>
      <c r="R815" s="27"/>
      <c r="S815" s="27"/>
      <c r="T815" s="27"/>
    </row>
    <row r="816" spans="13:20" ht="12.75" hidden="1">
      <c r="M816" s="27"/>
      <c r="N816" s="27"/>
      <c r="O816" s="27"/>
      <c r="P816" s="27"/>
      <c r="Q816" s="27"/>
      <c r="R816" s="27"/>
      <c r="S816" s="27"/>
      <c r="T816" s="27"/>
    </row>
    <row r="817" spans="13:20" ht="12.75" hidden="1">
      <c r="M817" s="27"/>
      <c r="N817" s="27"/>
      <c r="O817" s="27"/>
      <c r="P817" s="27"/>
      <c r="Q817" s="27"/>
      <c r="R817" s="27"/>
      <c r="S817" s="27"/>
      <c r="T817" s="27"/>
    </row>
    <row r="818" spans="13:20" ht="12.75" hidden="1">
      <c r="M818" s="27"/>
      <c r="N818" s="27"/>
      <c r="O818" s="27"/>
      <c r="P818" s="27"/>
      <c r="Q818" s="27"/>
      <c r="R818" s="27"/>
      <c r="S818" s="27"/>
      <c r="T818" s="27"/>
    </row>
    <row r="819" spans="13:20" ht="12.75" hidden="1">
      <c r="M819" s="27"/>
      <c r="N819" s="27"/>
      <c r="O819" s="27"/>
      <c r="P819" s="27"/>
      <c r="Q819" s="27"/>
      <c r="R819" s="27"/>
      <c r="S819" s="27"/>
      <c r="T819" s="27"/>
    </row>
    <row r="820" spans="13:20" ht="12.75" hidden="1">
      <c r="M820" s="27"/>
      <c r="N820" s="27"/>
      <c r="O820" s="27"/>
      <c r="P820" s="27"/>
      <c r="Q820" s="27"/>
      <c r="R820" s="27"/>
      <c r="S820" s="27"/>
      <c r="T820" s="27"/>
    </row>
    <row r="821" spans="13:20" ht="12.75" hidden="1">
      <c r="M821" s="27"/>
      <c r="N821" s="27"/>
      <c r="O821" s="27"/>
      <c r="P821" s="27"/>
      <c r="Q821" s="27"/>
      <c r="R821" s="27"/>
      <c r="S821" s="27"/>
      <c r="T821" s="27"/>
    </row>
    <row r="822" spans="13:20" ht="12.75" hidden="1">
      <c r="M822" s="27"/>
      <c r="N822" s="27"/>
      <c r="O822" s="27"/>
      <c r="P822" s="27"/>
      <c r="Q822" s="27"/>
      <c r="R822" s="27"/>
      <c r="S822" s="27"/>
      <c r="T822" s="27"/>
    </row>
    <row r="823" spans="13:20" ht="12.75" hidden="1">
      <c r="M823" s="27"/>
      <c r="N823" s="27"/>
      <c r="O823" s="27"/>
      <c r="P823" s="27"/>
      <c r="Q823" s="27"/>
      <c r="R823" s="27"/>
      <c r="S823" s="27"/>
      <c r="T823" s="27"/>
    </row>
    <row r="824" spans="13:20" ht="12.75" hidden="1">
      <c r="M824" s="27"/>
      <c r="N824" s="27"/>
      <c r="O824" s="27"/>
      <c r="P824" s="27"/>
      <c r="Q824" s="27"/>
      <c r="R824" s="27"/>
      <c r="S824" s="27"/>
      <c r="T824" s="27"/>
    </row>
    <row r="825" spans="13:20" ht="12.75" hidden="1">
      <c r="M825" s="27"/>
      <c r="N825" s="27"/>
      <c r="O825" s="27"/>
      <c r="P825" s="27"/>
      <c r="Q825" s="27"/>
      <c r="R825" s="27"/>
      <c r="S825" s="27"/>
      <c r="T825" s="27"/>
    </row>
    <row r="826" spans="13:20" ht="12.75" hidden="1">
      <c r="M826" s="27"/>
      <c r="N826" s="27"/>
      <c r="O826" s="27"/>
      <c r="P826" s="27"/>
      <c r="Q826" s="27"/>
      <c r="R826" s="27"/>
      <c r="S826" s="27"/>
      <c r="T826" s="27"/>
    </row>
    <row r="827" spans="13:20" ht="12.75" hidden="1">
      <c r="M827" s="27"/>
      <c r="N827" s="27"/>
      <c r="O827" s="27"/>
      <c r="P827" s="27"/>
      <c r="Q827" s="27"/>
      <c r="R827" s="27"/>
      <c r="S827" s="27"/>
      <c r="T827" s="27"/>
    </row>
    <row r="828" spans="13:20" ht="12.75" hidden="1">
      <c r="M828" s="27"/>
      <c r="N828" s="27"/>
      <c r="O828" s="27"/>
      <c r="P828" s="27"/>
      <c r="Q828" s="27"/>
      <c r="R828" s="27"/>
      <c r="S828" s="27"/>
      <c r="T828" s="27"/>
    </row>
    <row r="829" spans="13:20" ht="12.75" hidden="1">
      <c r="M829" s="27"/>
      <c r="N829" s="27"/>
      <c r="O829" s="27"/>
      <c r="P829" s="27"/>
      <c r="Q829" s="27"/>
      <c r="R829" s="27"/>
      <c r="S829" s="27"/>
      <c r="T829" s="27"/>
    </row>
    <row r="830" spans="13:20" ht="12.75" hidden="1">
      <c r="M830" s="27"/>
      <c r="N830" s="27"/>
      <c r="O830" s="27"/>
      <c r="P830" s="27"/>
      <c r="Q830" s="27"/>
      <c r="R830" s="27"/>
      <c r="S830" s="27"/>
      <c r="T830" s="27"/>
    </row>
    <row r="831" spans="13:20" ht="12.75" hidden="1">
      <c r="M831" s="27"/>
      <c r="N831" s="27"/>
      <c r="O831" s="27"/>
      <c r="P831" s="27"/>
      <c r="Q831" s="27"/>
      <c r="R831" s="27"/>
      <c r="S831" s="27"/>
      <c r="T831" s="27"/>
    </row>
    <row r="832" spans="13:20" ht="12.75" hidden="1">
      <c r="M832" s="27"/>
      <c r="N832" s="27"/>
      <c r="O832" s="27"/>
      <c r="P832" s="27"/>
      <c r="Q832" s="27"/>
      <c r="R832" s="27"/>
      <c r="S832" s="27"/>
      <c r="T832" s="27"/>
    </row>
    <row r="833" spans="13:20" ht="12.75" hidden="1">
      <c r="M833" s="27"/>
      <c r="N833" s="27"/>
      <c r="O833" s="27"/>
      <c r="P833" s="27"/>
      <c r="Q833" s="27"/>
      <c r="R833" s="27"/>
      <c r="S833" s="27"/>
      <c r="T833" s="27"/>
    </row>
    <row r="834" spans="13:20" ht="12.75" hidden="1">
      <c r="M834" s="27"/>
      <c r="N834" s="27"/>
      <c r="O834" s="27"/>
      <c r="P834" s="27"/>
      <c r="Q834" s="27"/>
      <c r="R834" s="27"/>
      <c r="S834" s="27"/>
      <c r="T834" s="27"/>
    </row>
    <row r="835" spans="13:20" ht="12.75" hidden="1">
      <c r="M835" s="27"/>
      <c r="N835" s="27"/>
      <c r="O835" s="27"/>
      <c r="P835" s="27"/>
      <c r="Q835" s="27"/>
      <c r="R835" s="27"/>
      <c r="S835" s="27"/>
      <c r="T835" s="27"/>
    </row>
    <row r="836" spans="13:20" ht="12.75" hidden="1">
      <c r="M836" s="27"/>
      <c r="N836" s="27"/>
      <c r="O836" s="27"/>
      <c r="P836" s="27"/>
      <c r="Q836" s="27"/>
      <c r="R836" s="27"/>
      <c r="S836" s="27"/>
      <c r="T836" s="27"/>
    </row>
    <row r="837" spans="13:20" ht="12.75" hidden="1">
      <c r="M837" s="27"/>
      <c r="N837" s="27"/>
      <c r="O837" s="27"/>
      <c r="P837" s="27"/>
      <c r="Q837" s="27"/>
      <c r="R837" s="27"/>
      <c r="S837" s="27"/>
      <c r="T837" s="27"/>
    </row>
    <row r="838" spans="13:20" ht="12.75" hidden="1">
      <c r="M838" s="27"/>
      <c r="N838" s="27"/>
      <c r="O838" s="27"/>
      <c r="P838" s="27"/>
      <c r="Q838" s="27"/>
      <c r="R838" s="27"/>
      <c r="S838" s="27"/>
      <c r="T838" s="27"/>
    </row>
    <row r="839" spans="13:20" ht="12.75" hidden="1">
      <c r="M839" s="27"/>
      <c r="N839" s="27"/>
      <c r="O839" s="27"/>
      <c r="P839" s="27"/>
      <c r="Q839" s="27"/>
      <c r="R839" s="27"/>
      <c r="S839" s="27"/>
      <c r="T839" s="27"/>
    </row>
    <row r="840" spans="13:20" ht="12.75" hidden="1">
      <c r="M840" s="27"/>
      <c r="N840" s="27"/>
      <c r="O840" s="27"/>
      <c r="P840" s="27"/>
      <c r="Q840" s="27"/>
      <c r="R840" s="27"/>
      <c r="S840" s="27"/>
      <c r="T840" s="27"/>
    </row>
    <row r="841" spans="13:20" ht="12.75" hidden="1">
      <c r="M841" s="27"/>
      <c r="N841" s="27"/>
      <c r="O841" s="27"/>
      <c r="P841" s="27"/>
      <c r="Q841" s="27"/>
      <c r="R841" s="27"/>
      <c r="S841" s="27"/>
      <c r="T841" s="27"/>
    </row>
    <row r="842" spans="13:20" ht="12.75" hidden="1">
      <c r="M842" s="27"/>
      <c r="N842" s="27"/>
      <c r="O842" s="27"/>
      <c r="P842" s="27"/>
      <c r="Q842" s="27"/>
      <c r="R842" s="27"/>
      <c r="S842" s="27"/>
      <c r="T842" s="27"/>
    </row>
    <row r="843" spans="13:20" ht="12.75" hidden="1">
      <c r="M843" s="27"/>
      <c r="N843" s="27"/>
      <c r="O843" s="27"/>
      <c r="P843" s="27"/>
      <c r="Q843" s="27"/>
      <c r="R843" s="27"/>
      <c r="S843" s="27"/>
      <c r="T843" s="27"/>
    </row>
    <row r="844" spans="13:20" ht="12.75" hidden="1">
      <c r="M844" s="27"/>
      <c r="N844" s="27"/>
      <c r="O844" s="27"/>
      <c r="P844" s="27"/>
      <c r="Q844" s="27"/>
      <c r="R844" s="27"/>
      <c r="S844" s="27"/>
      <c r="T844" s="27"/>
    </row>
    <row r="845" spans="13:20" ht="12.75" hidden="1">
      <c r="M845" s="27"/>
      <c r="N845" s="27"/>
      <c r="O845" s="27"/>
      <c r="P845" s="27"/>
      <c r="Q845" s="27"/>
      <c r="R845" s="27"/>
      <c r="S845" s="27"/>
      <c r="T845" s="27"/>
    </row>
    <row r="846" spans="13:20" ht="12.75" hidden="1">
      <c r="M846" s="27"/>
      <c r="N846" s="27"/>
      <c r="O846" s="27"/>
      <c r="P846" s="27"/>
      <c r="Q846" s="27"/>
      <c r="R846" s="27"/>
      <c r="S846" s="27"/>
      <c r="T846" s="27"/>
    </row>
    <row r="847" spans="13:20" ht="12.75" hidden="1">
      <c r="M847" s="27"/>
      <c r="N847" s="27"/>
      <c r="O847" s="27"/>
      <c r="P847" s="27"/>
      <c r="Q847" s="27"/>
      <c r="R847" s="27"/>
      <c r="S847" s="27"/>
      <c r="T847" s="27"/>
    </row>
    <row r="848" spans="13:20" ht="12.75" hidden="1">
      <c r="M848" s="27"/>
      <c r="N848" s="27"/>
      <c r="O848" s="27"/>
      <c r="P848" s="27"/>
      <c r="Q848" s="27"/>
      <c r="R848" s="27"/>
      <c r="S848" s="27"/>
      <c r="T848" s="27"/>
    </row>
    <row r="849" spans="13:20" ht="12.75" hidden="1">
      <c r="M849" s="27"/>
      <c r="N849" s="27"/>
      <c r="O849" s="27"/>
      <c r="P849" s="27"/>
      <c r="Q849" s="27"/>
      <c r="R849" s="27"/>
      <c r="S849" s="27"/>
      <c r="T849" s="27"/>
    </row>
    <row r="850" spans="13:20" ht="12.75" hidden="1">
      <c r="M850" s="27"/>
      <c r="N850" s="27"/>
      <c r="O850" s="27"/>
      <c r="P850" s="27"/>
      <c r="Q850" s="27"/>
      <c r="R850" s="27"/>
      <c r="S850" s="27"/>
      <c r="T850" s="27"/>
    </row>
    <row r="851" spans="13:20" ht="12.75" hidden="1">
      <c r="M851" s="27"/>
      <c r="N851" s="27"/>
      <c r="O851" s="27"/>
      <c r="P851" s="27"/>
      <c r="Q851" s="27"/>
      <c r="R851" s="27"/>
      <c r="S851" s="27"/>
      <c r="T851" s="27"/>
    </row>
    <row r="852" spans="13:20" ht="12.75" hidden="1">
      <c r="M852" s="27"/>
      <c r="N852" s="27"/>
      <c r="O852" s="27"/>
      <c r="P852" s="27"/>
      <c r="Q852" s="27"/>
      <c r="R852" s="27"/>
      <c r="S852" s="27"/>
      <c r="T852" s="27"/>
    </row>
    <row r="853" spans="13:20" ht="12.75" hidden="1">
      <c r="M853" s="27"/>
      <c r="N853" s="27"/>
      <c r="O853" s="27"/>
      <c r="P853" s="27"/>
      <c r="Q853" s="27"/>
      <c r="R853" s="27"/>
      <c r="S853" s="27"/>
      <c r="T853" s="27"/>
    </row>
    <row r="854" spans="13:20" ht="12.75" hidden="1">
      <c r="M854" s="27"/>
      <c r="N854" s="27"/>
      <c r="O854" s="27"/>
      <c r="P854" s="27"/>
      <c r="Q854" s="27"/>
      <c r="R854" s="27"/>
      <c r="S854" s="27"/>
      <c r="T854" s="27"/>
    </row>
    <row r="855" spans="13:20" ht="12.75" hidden="1">
      <c r="M855" s="27"/>
      <c r="N855" s="27"/>
      <c r="O855" s="27"/>
      <c r="P855" s="27"/>
      <c r="Q855" s="27"/>
      <c r="R855" s="27"/>
      <c r="S855" s="27"/>
      <c r="T855" s="27"/>
    </row>
    <row r="856" spans="13:20" ht="12.75" hidden="1">
      <c r="M856" s="27"/>
      <c r="N856" s="27"/>
      <c r="O856" s="27"/>
      <c r="P856" s="27"/>
      <c r="Q856" s="27"/>
      <c r="R856" s="27"/>
      <c r="S856" s="27"/>
      <c r="T856" s="27"/>
    </row>
    <row r="857" spans="13:20" ht="12.75" hidden="1">
      <c r="M857" s="27"/>
      <c r="N857" s="27"/>
      <c r="O857" s="27"/>
      <c r="P857" s="27"/>
      <c r="Q857" s="27"/>
      <c r="R857" s="27"/>
      <c r="S857" s="27"/>
      <c r="T857" s="27"/>
    </row>
    <row r="858" spans="13:20" ht="12.75" hidden="1">
      <c r="M858" s="27"/>
      <c r="N858" s="27"/>
      <c r="O858" s="27"/>
      <c r="P858" s="27"/>
      <c r="Q858" s="27"/>
      <c r="R858" s="27"/>
      <c r="S858" s="27"/>
      <c r="T858" s="27"/>
    </row>
    <row r="859" spans="13:20" ht="12.75" hidden="1">
      <c r="M859" s="27"/>
      <c r="N859" s="27"/>
      <c r="O859" s="27"/>
      <c r="P859" s="27"/>
      <c r="Q859" s="27"/>
      <c r="R859" s="27"/>
      <c r="S859" s="27"/>
      <c r="T859" s="27"/>
    </row>
    <row r="860" spans="13:20" ht="12.75" hidden="1">
      <c r="M860" s="27"/>
      <c r="N860" s="27"/>
      <c r="O860" s="27"/>
      <c r="P860" s="27"/>
      <c r="Q860" s="27"/>
      <c r="R860" s="27"/>
      <c r="S860" s="27"/>
      <c r="T860" s="27"/>
    </row>
    <row r="861" spans="13:20" ht="12.75" hidden="1">
      <c r="M861" s="27"/>
      <c r="N861" s="27"/>
      <c r="O861" s="27"/>
      <c r="P861" s="27"/>
      <c r="Q861" s="27"/>
      <c r="R861" s="27"/>
      <c r="S861" s="27"/>
      <c r="T861" s="27"/>
    </row>
    <row r="862" spans="13:20" ht="12.75" hidden="1">
      <c r="M862" s="27"/>
      <c r="N862" s="27"/>
      <c r="O862" s="27"/>
      <c r="P862" s="27"/>
      <c r="Q862" s="27"/>
      <c r="R862" s="27"/>
      <c r="S862" s="27"/>
      <c r="T862" s="27"/>
    </row>
    <row r="863" spans="13:20" ht="12.75" hidden="1">
      <c r="M863" s="27"/>
      <c r="N863" s="27"/>
      <c r="O863" s="27"/>
      <c r="P863" s="27"/>
      <c r="Q863" s="27"/>
      <c r="R863" s="27"/>
      <c r="S863" s="27"/>
      <c r="T863" s="27"/>
    </row>
    <row r="864" spans="13:20" ht="12.75" hidden="1">
      <c r="M864" s="27"/>
      <c r="N864" s="27"/>
      <c r="O864" s="27"/>
      <c r="P864" s="27"/>
      <c r="Q864" s="27"/>
      <c r="R864" s="27"/>
      <c r="S864" s="27"/>
      <c r="T864" s="27"/>
    </row>
    <row r="865" spans="13:20" ht="12.75" hidden="1">
      <c r="M865" s="27"/>
      <c r="N865" s="27"/>
      <c r="O865" s="27"/>
      <c r="P865" s="27"/>
      <c r="Q865" s="27"/>
      <c r="R865" s="27"/>
      <c r="S865" s="27"/>
      <c r="T865" s="27"/>
    </row>
    <row r="866" spans="13:20" ht="12.75" hidden="1">
      <c r="M866" s="27"/>
      <c r="N866" s="27"/>
      <c r="O866" s="27"/>
      <c r="P866" s="27"/>
      <c r="Q866" s="27"/>
      <c r="R866" s="27"/>
      <c r="S866" s="27"/>
      <c r="T866" s="27"/>
    </row>
    <row r="867" spans="13:20" ht="12.75" hidden="1">
      <c r="M867" s="27"/>
      <c r="N867" s="27"/>
      <c r="O867" s="27"/>
      <c r="P867" s="27"/>
      <c r="Q867" s="27"/>
      <c r="R867" s="27"/>
      <c r="S867" s="27"/>
      <c r="T867" s="27"/>
    </row>
    <row r="868" spans="13:20" ht="12.75" hidden="1">
      <c r="M868" s="27"/>
      <c r="N868" s="27"/>
      <c r="O868" s="27"/>
      <c r="P868" s="27"/>
      <c r="Q868" s="27"/>
      <c r="R868" s="27"/>
      <c r="S868" s="27"/>
      <c r="T868" s="27"/>
    </row>
    <row r="869" spans="13:20" ht="12.75" hidden="1">
      <c r="M869" s="27"/>
      <c r="N869" s="27"/>
      <c r="O869" s="27"/>
      <c r="P869" s="27"/>
      <c r="Q869" s="27"/>
      <c r="R869" s="27"/>
      <c r="S869" s="27"/>
      <c r="T869" s="27"/>
    </row>
    <row r="870" spans="13:20" ht="12.75" hidden="1">
      <c r="M870" s="27"/>
      <c r="N870" s="27"/>
      <c r="O870" s="27"/>
      <c r="P870" s="27"/>
      <c r="Q870" s="27"/>
      <c r="R870" s="27"/>
      <c r="S870" s="27"/>
      <c r="T870" s="27"/>
    </row>
    <row r="871" spans="13:20" ht="12.75" hidden="1">
      <c r="M871" s="27"/>
      <c r="N871" s="27"/>
      <c r="O871" s="27"/>
      <c r="P871" s="27"/>
      <c r="Q871" s="27"/>
      <c r="R871" s="27"/>
      <c r="S871" s="27"/>
      <c r="T871" s="27"/>
    </row>
    <row r="872" spans="13:20" ht="12.75" hidden="1">
      <c r="M872" s="27"/>
      <c r="N872" s="27"/>
      <c r="O872" s="27"/>
      <c r="P872" s="27"/>
      <c r="Q872" s="27"/>
      <c r="R872" s="27"/>
      <c r="S872" s="27"/>
      <c r="T872" s="27"/>
    </row>
    <row r="873" spans="13:20" ht="12.75" hidden="1">
      <c r="M873" s="27"/>
      <c r="N873" s="27"/>
      <c r="O873" s="27"/>
      <c r="P873" s="27"/>
      <c r="Q873" s="27"/>
      <c r="R873" s="27"/>
      <c r="S873" s="27"/>
      <c r="T873" s="27"/>
    </row>
    <row r="874" spans="13:20" ht="12.75" hidden="1">
      <c r="M874" s="27"/>
      <c r="N874" s="27"/>
      <c r="O874" s="27"/>
      <c r="P874" s="27"/>
      <c r="Q874" s="27"/>
      <c r="R874" s="27"/>
      <c r="S874" s="27"/>
      <c r="T874" s="27"/>
    </row>
    <row r="875" spans="13:20" ht="12.75" hidden="1">
      <c r="M875" s="27"/>
      <c r="N875" s="27"/>
      <c r="O875" s="27"/>
      <c r="P875" s="27"/>
      <c r="Q875" s="27"/>
      <c r="R875" s="27"/>
      <c r="S875" s="27"/>
      <c r="T875" s="27"/>
    </row>
    <row r="876" spans="13:20" ht="12.75" hidden="1">
      <c r="M876" s="27"/>
      <c r="N876" s="27"/>
      <c r="O876" s="27"/>
      <c r="P876" s="27"/>
      <c r="Q876" s="27"/>
      <c r="R876" s="27"/>
      <c r="S876" s="27"/>
      <c r="T876" s="27"/>
    </row>
    <row r="877" spans="13:20" ht="12.75" hidden="1">
      <c r="M877" s="27"/>
      <c r="N877" s="27"/>
      <c r="O877" s="27"/>
      <c r="P877" s="27"/>
      <c r="Q877" s="27"/>
      <c r="R877" s="27"/>
      <c r="S877" s="27"/>
      <c r="T877" s="27"/>
    </row>
    <row r="878" spans="13:20" ht="12.75" hidden="1">
      <c r="M878" s="27"/>
      <c r="N878" s="27"/>
      <c r="O878" s="27"/>
      <c r="P878" s="27"/>
      <c r="Q878" s="27"/>
      <c r="R878" s="27"/>
      <c r="S878" s="27"/>
      <c r="T878" s="27"/>
    </row>
    <row r="879" spans="13:20" ht="12.75" hidden="1">
      <c r="M879" s="27"/>
      <c r="N879" s="27"/>
      <c r="O879" s="27"/>
      <c r="P879" s="27"/>
      <c r="Q879" s="27"/>
      <c r="R879" s="27"/>
      <c r="S879" s="27"/>
      <c r="T879" s="27"/>
    </row>
    <row r="880" spans="13:20" ht="12.75" hidden="1">
      <c r="M880" s="27"/>
      <c r="N880" s="27"/>
      <c r="O880" s="27"/>
      <c r="P880" s="27"/>
      <c r="Q880" s="27"/>
      <c r="R880" s="27"/>
      <c r="S880" s="27"/>
      <c r="T880" s="27"/>
    </row>
    <row r="881" spans="13:20" ht="12.75" hidden="1">
      <c r="M881" s="27"/>
      <c r="N881" s="27"/>
      <c r="O881" s="27"/>
      <c r="P881" s="27"/>
      <c r="Q881" s="27"/>
      <c r="R881" s="27"/>
      <c r="S881" s="27"/>
      <c r="T881" s="27"/>
    </row>
    <row r="882" spans="13:20" ht="12.75" hidden="1">
      <c r="M882" s="27"/>
      <c r="N882" s="27"/>
      <c r="O882" s="27"/>
      <c r="P882" s="27"/>
      <c r="Q882" s="27"/>
      <c r="R882" s="27"/>
      <c r="S882" s="27"/>
      <c r="T882" s="27"/>
    </row>
    <row r="883" spans="13:20" ht="12.75" hidden="1">
      <c r="M883" s="27"/>
      <c r="N883" s="27"/>
      <c r="O883" s="27"/>
      <c r="P883" s="27"/>
      <c r="Q883" s="27"/>
      <c r="R883" s="27"/>
      <c r="S883" s="27"/>
      <c r="T883" s="27"/>
    </row>
    <row r="884" spans="13:20" ht="12.75" hidden="1">
      <c r="M884" s="27"/>
      <c r="N884" s="27"/>
      <c r="O884" s="27"/>
      <c r="P884" s="27"/>
      <c r="Q884" s="27"/>
      <c r="R884" s="27"/>
      <c r="S884" s="27"/>
      <c r="T884" s="27"/>
    </row>
    <row r="885" spans="13:20" ht="12.75" hidden="1">
      <c r="M885" s="27"/>
      <c r="N885" s="27"/>
      <c r="O885" s="27"/>
      <c r="P885" s="27"/>
      <c r="Q885" s="27"/>
      <c r="R885" s="27"/>
      <c r="S885" s="27"/>
      <c r="T885" s="27"/>
    </row>
    <row r="886" spans="13:20" ht="12.75" hidden="1">
      <c r="M886" s="27"/>
      <c r="N886" s="27"/>
      <c r="O886" s="27"/>
      <c r="P886" s="27"/>
      <c r="Q886" s="27"/>
      <c r="R886" s="27"/>
      <c r="S886" s="27"/>
      <c r="T886" s="27"/>
    </row>
    <row r="887" spans="13:20" ht="12.75" hidden="1">
      <c r="M887" s="27"/>
      <c r="N887" s="27"/>
      <c r="O887" s="27"/>
      <c r="P887" s="27"/>
      <c r="Q887" s="27"/>
      <c r="R887" s="27"/>
      <c r="S887" s="27"/>
      <c r="T887" s="27"/>
    </row>
    <row r="888" spans="13:20" ht="12.75" hidden="1">
      <c r="M888" s="27"/>
      <c r="N888" s="27"/>
      <c r="O888" s="27"/>
      <c r="P888" s="27"/>
      <c r="Q888" s="27"/>
      <c r="R888" s="27"/>
      <c r="S888" s="27"/>
      <c r="T888" s="27"/>
    </row>
    <row r="889" spans="13:20" ht="12.75" hidden="1">
      <c r="M889" s="27"/>
      <c r="N889" s="27"/>
      <c r="O889" s="27"/>
      <c r="P889" s="27"/>
      <c r="Q889" s="27"/>
      <c r="R889" s="27"/>
      <c r="S889" s="27"/>
      <c r="T889" s="27"/>
    </row>
    <row r="890" spans="13:20" ht="12.75" hidden="1">
      <c r="M890" s="27"/>
      <c r="N890" s="27"/>
      <c r="O890" s="27"/>
      <c r="P890" s="27"/>
      <c r="Q890" s="27"/>
      <c r="R890" s="27"/>
      <c r="S890" s="27"/>
      <c r="T890" s="27"/>
    </row>
    <row r="891" spans="13:20" ht="12.75" hidden="1">
      <c r="M891" s="27"/>
      <c r="N891" s="27"/>
      <c r="O891" s="27"/>
      <c r="P891" s="27"/>
      <c r="Q891" s="27"/>
      <c r="R891" s="27"/>
      <c r="S891" s="27"/>
      <c r="T891" s="27"/>
    </row>
    <row r="892" spans="13:20" ht="12.75" hidden="1">
      <c r="M892" s="27"/>
      <c r="N892" s="27"/>
      <c r="O892" s="27"/>
      <c r="P892" s="27"/>
      <c r="Q892" s="27"/>
      <c r="R892" s="27"/>
      <c r="S892" s="27"/>
      <c r="T892" s="27"/>
    </row>
    <row r="893" spans="13:20" ht="12.75" hidden="1">
      <c r="M893" s="27"/>
      <c r="N893" s="27"/>
      <c r="O893" s="27"/>
      <c r="P893" s="27"/>
      <c r="Q893" s="27"/>
      <c r="R893" s="27"/>
      <c r="S893" s="27"/>
      <c r="T893" s="27"/>
    </row>
    <row r="894" spans="13:20" ht="12.75" hidden="1">
      <c r="M894" s="27"/>
      <c r="N894" s="27"/>
      <c r="O894" s="27"/>
      <c r="P894" s="27"/>
      <c r="Q894" s="27"/>
      <c r="R894" s="27"/>
      <c r="S894" s="27"/>
      <c r="T894" s="27"/>
    </row>
    <row r="895" spans="13:20" ht="12.75" hidden="1">
      <c r="M895" s="27"/>
      <c r="N895" s="27"/>
      <c r="O895" s="27"/>
      <c r="P895" s="27"/>
      <c r="Q895" s="27"/>
      <c r="R895" s="27"/>
      <c r="S895" s="27"/>
      <c r="T895" s="27"/>
    </row>
    <row r="896" spans="13:20" ht="12.75" hidden="1">
      <c r="M896" s="27"/>
      <c r="N896" s="27"/>
      <c r="O896" s="27"/>
      <c r="P896" s="27"/>
      <c r="Q896" s="27"/>
      <c r="R896" s="27"/>
      <c r="S896" s="27"/>
      <c r="T896" s="27"/>
    </row>
    <row r="897" spans="13:20" ht="12.75" hidden="1">
      <c r="M897" s="27"/>
      <c r="N897" s="27"/>
      <c r="O897" s="27"/>
      <c r="P897" s="27"/>
      <c r="Q897" s="27"/>
      <c r="R897" s="27"/>
      <c r="S897" s="27"/>
      <c r="T897" s="27"/>
    </row>
    <row r="898" spans="13:20" ht="12.75" hidden="1">
      <c r="M898" s="27"/>
      <c r="N898" s="27"/>
      <c r="O898" s="27"/>
      <c r="P898" s="27"/>
      <c r="Q898" s="27"/>
      <c r="R898" s="27"/>
      <c r="S898" s="27"/>
      <c r="T898" s="27"/>
    </row>
    <row r="899" spans="13:20" ht="12.75" hidden="1">
      <c r="M899" s="27"/>
      <c r="N899" s="27"/>
      <c r="O899" s="27"/>
      <c r="P899" s="27"/>
      <c r="Q899" s="27"/>
      <c r="R899" s="27"/>
      <c r="S899" s="27"/>
      <c r="T899" s="27"/>
    </row>
    <row r="900" spans="13:20" ht="12.75" hidden="1">
      <c r="M900" s="27"/>
      <c r="N900" s="27"/>
      <c r="O900" s="27"/>
      <c r="P900" s="27"/>
      <c r="Q900" s="27"/>
      <c r="R900" s="27"/>
      <c r="S900" s="27"/>
      <c r="T900" s="27"/>
    </row>
    <row r="901" spans="13:20" ht="12.75" hidden="1">
      <c r="M901" s="27"/>
      <c r="N901" s="27"/>
      <c r="O901" s="27"/>
      <c r="P901" s="27"/>
      <c r="Q901" s="27"/>
      <c r="R901" s="27"/>
      <c r="S901" s="27"/>
      <c r="T901" s="27"/>
    </row>
    <row r="902" spans="13:20" ht="12.75" hidden="1">
      <c r="M902" s="27"/>
      <c r="N902" s="27"/>
      <c r="O902" s="27"/>
      <c r="P902" s="27"/>
      <c r="Q902" s="27"/>
      <c r="R902" s="27"/>
      <c r="S902" s="27"/>
      <c r="T902" s="27"/>
    </row>
    <row r="903" spans="13:20" ht="12.75" hidden="1">
      <c r="M903" s="27"/>
      <c r="N903" s="27"/>
      <c r="O903" s="27"/>
      <c r="P903" s="27"/>
      <c r="Q903" s="27"/>
      <c r="R903" s="27"/>
      <c r="S903" s="27"/>
      <c r="T903" s="27"/>
    </row>
    <row r="904" spans="13:20" ht="12.75" hidden="1">
      <c r="M904" s="27"/>
      <c r="N904" s="27"/>
      <c r="O904" s="27"/>
      <c r="P904" s="27"/>
      <c r="Q904" s="27"/>
      <c r="R904" s="27"/>
      <c r="S904" s="27"/>
      <c r="T904" s="27"/>
    </row>
    <row r="905" spans="13:20" ht="12.75" hidden="1">
      <c r="M905" s="27"/>
      <c r="N905" s="27"/>
      <c r="O905" s="27"/>
      <c r="P905" s="27"/>
      <c r="Q905" s="27"/>
      <c r="R905" s="27"/>
      <c r="S905" s="27"/>
      <c r="T905" s="27"/>
    </row>
    <row r="906" spans="13:20" ht="12.75" hidden="1">
      <c r="M906" s="27"/>
      <c r="N906" s="27"/>
      <c r="O906" s="27"/>
      <c r="P906" s="27"/>
      <c r="Q906" s="27"/>
      <c r="R906" s="27"/>
      <c r="S906" s="27"/>
      <c r="T906" s="27"/>
    </row>
    <row r="907" spans="13:20" ht="12.75" hidden="1">
      <c r="M907" s="27"/>
      <c r="N907" s="27"/>
      <c r="O907" s="27"/>
      <c r="P907" s="27"/>
      <c r="Q907" s="27"/>
      <c r="R907" s="27"/>
      <c r="S907" s="27"/>
      <c r="T907" s="27"/>
    </row>
    <row r="908" spans="13:20" ht="12.75" hidden="1">
      <c r="M908" s="27"/>
      <c r="N908" s="27"/>
      <c r="O908" s="27"/>
      <c r="P908" s="27"/>
      <c r="Q908" s="27"/>
      <c r="R908" s="27"/>
      <c r="S908" s="27"/>
      <c r="T908" s="27"/>
    </row>
    <row r="909" spans="13:20" ht="12.75" hidden="1">
      <c r="M909" s="27"/>
      <c r="N909" s="27"/>
      <c r="O909" s="27"/>
      <c r="P909" s="27"/>
      <c r="Q909" s="27"/>
      <c r="R909" s="27"/>
      <c r="S909" s="27"/>
      <c r="T909" s="27"/>
    </row>
    <row r="910" spans="13:20" ht="12.75" hidden="1">
      <c r="M910" s="27"/>
      <c r="N910" s="27"/>
      <c r="O910" s="27"/>
      <c r="P910" s="27"/>
      <c r="Q910" s="27"/>
      <c r="R910" s="27"/>
      <c r="S910" s="27"/>
      <c r="T910" s="27"/>
    </row>
    <row r="911" spans="13:20" ht="12.75" hidden="1">
      <c r="M911" s="27"/>
      <c r="N911" s="27"/>
      <c r="O911" s="27"/>
      <c r="P911" s="27"/>
      <c r="Q911" s="27"/>
      <c r="R911" s="27"/>
      <c r="S911" s="27"/>
      <c r="T911" s="27"/>
    </row>
    <row r="912" spans="13:20" ht="12.75" hidden="1">
      <c r="M912" s="27"/>
      <c r="N912" s="27"/>
      <c r="O912" s="27"/>
      <c r="P912" s="27"/>
      <c r="Q912" s="27"/>
      <c r="R912" s="27"/>
      <c r="S912" s="27"/>
      <c r="T912" s="27"/>
    </row>
    <row r="913" spans="13:20" ht="12.75" hidden="1">
      <c r="M913" s="27"/>
      <c r="N913" s="27"/>
      <c r="O913" s="27"/>
      <c r="P913" s="27"/>
      <c r="Q913" s="27"/>
      <c r="R913" s="27"/>
      <c r="S913" s="27"/>
      <c r="T913" s="27"/>
    </row>
    <row r="914" spans="13:20" ht="12.75" hidden="1">
      <c r="M914" s="27"/>
      <c r="N914" s="27"/>
      <c r="O914" s="27"/>
      <c r="P914" s="27"/>
      <c r="Q914" s="27"/>
      <c r="R914" s="27"/>
      <c r="S914" s="27"/>
      <c r="T914" s="27"/>
    </row>
    <row r="915" spans="13:20" ht="12.75" hidden="1">
      <c r="M915" s="27"/>
      <c r="N915" s="27"/>
      <c r="O915" s="27"/>
      <c r="P915" s="27"/>
      <c r="Q915" s="27"/>
      <c r="R915" s="27"/>
      <c r="S915" s="27"/>
      <c r="T915" s="27"/>
    </row>
    <row r="916" spans="13:20" ht="12.75" hidden="1">
      <c r="M916" s="27"/>
      <c r="N916" s="27"/>
      <c r="O916" s="27"/>
      <c r="P916" s="27"/>
      <c r="Q916" s="27"/>
      <c r="R916" s="27"/>
      <c r="S916" s="27"/>
      <c r="T916" s="27"/>
    </row>
    <row r="917" spans="13:20" ht="12.75" hidden="1">
      <c r="M917" s="27"/>
      <c r="N917" s="27"/>
      <c r="O917" s="27"/>
      <c r="P917" s="27"/>
      <c r="Q917" s="27"/>
      <c r="R917" s="27"/>
      <c r="S917" s="27"/>
      <c r="T917" s="27"/>
    </row>
    <row r="918" spans="13:20" ht="12.75" hidden="1">
      <c r="M918" s="27"/>
      <c r="N918" s="27"/>
      <c r="O918" s="27"/>
      <c r="P918" s="27"/>
      <c r="Q918" s="27"/>
      <c r="R918" s="27"/>
      <c r="S918" s="27"/>
      <c r="T918" s="27"/>
    </row>
    <row r="919" spans="13:20" ht="12.75" hidden="1">
      <c r="M919" s="27"/>
      <c r="N919" s="27"/>
      <c r="O919" s="27"/>
      <c r="P919" s="27"/>
      <c r="Q919" s="27"/>
      <c r="R919" s="27"/>
      <c r="S919" s="27"/>
      <c r="T919" s="27"/>
    </row>
    <row r="920" spans="13:20" ht="12.75" hidden="1">
      <c r="M920" s="27"/>
      <c r="N920" s="27"/>
      <c r="O920" s="27"/>
      <c r="P920" s="27"/>
      <c r="Q920" s="27"/>
      <c r="R920" s="27"/>
      <c r="S920" s="27"/>
      <c r="T920" s="27"/>
    </row>
    <row r="921" spans="13:20" ht="12.75" hidden="1">
      <c r="M921" s="27"/>
      <c r="N921" s="27"/>
      <c r="O921" s="27"/>
      <c r="P921" s="27"/>
      <c r="Q921" s="27"/>
      <c r="R921" s="27"/>
      <c r="S921" s="27"/>
      <c r="T921" s="27"/>
    </row>
    <row r="922" spans="13:20" ht="12.75" hidden="1">
      <c r="M922" s="27"/>
      <c r="N922" s="27"/>
      <c r="O922" s="27"/>
      <c r="P922" s="27"/>
      <c r="Q922" s="27"/>
      <c r="R922" s="27"/>
      <c r="S922" s="27"/>
      <c r="T922" s="27"/>
    </row>
    <row r="923" spans="13:20" ht="12.75" hidden="1">
      <c r="M923" s="27"/>
      <c r="N923" s="27"/>
      <c r="O923" s="27"/>
      <c r="P923" s="27"/>
      <c r="Q923" s="27"/>
      <c r="R923" s="27"/>
      <c r="S923" s="27"/>
      <c r="T923" s="27"/>
    </row>
    <row r="924" spans="13:20" ht="12.75" hidden="1">
      <c r="M924" s="27"/>
      <c r="N924" s="27"/>
      <c r="O924" s="27"/>
      <c r="P924" s="27"/>
      <c r="Q924" s="27"/>
      <c r="R924" s="27"/>
      <c r="S924" s="27"/>
      <c r="T924" s="27"/>
    </row>
    <row r="925" spans="13:20" ht="12.75" hidden="1">
      <c r="M925" s="27"/>
      <c r="N925" s="27"/>
      <c r="O925" s="27"/>
      <c r="P925" s="27"/>
      <c r="Q925" s="27"/>
      <c r="R925" s="27"/>
      <c r="S925" s="27"/>
      <c r="T925" s="27"/>
    </row>
    <row r="926" spans="13:20" ht="12.75" hidden="1">
      <c r="M926" s="27"/>
      <c r="N926" s="27"/>
      <c r="O926" s="27"/>
      <c r="P926" s="27"/>
      <c r="Q926" s="27"/>
      <c r="R926" s="27"/>
      <c r="S926" s="27"/>
      <c r="T926" s="27"/>
    </row>
    <row r="927" spans="13:20" ht="12.75" hidden="1">
      <c r="M927" s="27"/>
      <c r="N927" s="27"/>
      <c r="O927" s="27"/>
      <c r="P927" s="27"/>
      <c r="Q927" s="27"/>
      <c r="R927" s="27"/>
      <c r="S927" s="27"/>
      <c r="T927" s="27"/>
    </row>
    <row r="928" spans="13:20" ht="12.75" hidden="1">
      <c r="M928" s="27"/>
      <c r="N928" s="27"/>
      <c r="O928" s="27"/>
      <c r="P928" s="27"/>
      <c r="Q928" s="27"/>
      <c r="R928" s="27"/>
      <c r="S928" s="27"/>
      <c r="T928" s="27"/>
    </row>
    <row r="929" spans="13:20" ht="12.75" hidden="1">
      <c r="M929" s="27"/>
      <c r="N929" s="27"/>
      <c r="O929" s="27"/>
      <c r="P929" s="27"/>
      <c r="Q929" s="27"/>
      <c r="R929" s="27"/>
      <c r="S929" s="27"/>
      <c r="T929" s="27"/>
    </row>
    <row r="930" spans="13:20" ht="12.75" hidden="1">
      <c r="M930" s="27"/>
      <c r="N930" s="27"/>
      <c r="O930" s="27"/>
      <c r="P930" s="27"/>
      <c r="Q930" s="27"/>
      <c r="R930" s="27"/>
      <c r="S930" s="27"/>
      <c r="T930" s="27"/>
    </row>
    <row r="931" spans="13:20" ht="12.75" hidden="1">
      <c r="M931" s="27"/>
      <c r="N931" s="27"/>
      <c r="O931" s="27"/>
      <c r="P931" s="27"/>
      <c r="Q931" s="27"/>
      <c r="R931" s="27"/>
      <c r="S931" s="27"/>
      <c r="T931" s="27"/>
    </row>
    <row r="932" spans="13:20" ht="12.75" hidden="1">
      <c r="M932" s="27"/>
      <c r="N932" s="27"/>
      <c r="O932" s="27"/>
      <c r="P932" s="27"/>
      <c r="Q932" s="27"/>
      <c r="R932" s="27"/>
      <c r="S932" s="27"/>
      <c r="T932" s="27"/>
    </row>
    <row r="933" spans="13:20" ht="12.75" hidden="1">
      <c r="M933" s="27"/>
      <c r="N933" s="27"/>
      <c r="O933" s="27"/>
      <c r="P933" s="27"/>
      <c r="Q933" s="27"/>
      <c r="R933" s="27"/>
      <c r="S933" s="27"/>
      <c r="T933" s="27"/>
    </row>
    <row r="934" spans="13:20" ht="12.75" hidden="1">
      <c r="M934" s="27"/>
      <c r="N934" s="27"/>
      <c r="O934" s="27"/>
      <c r="P934" s="27"/>
      <c r="Q934" s="27"/>
      <c r="R934" s="27"/>
      <c r="S934" s="27"/>
      <c r="T934" s="27"/>
    </row>
    <row r="935" spans="13:20" ht="12.75" hidden="1">
      <c r="M935" s="27"/>
      <c r="N935" s="27"/>
      <c r="O935" s="27"/>
      <c r="P935" s="27"/>
      <c r="Q935" s="27"/>
      <c r="R935" s="27"/>
      <c r="S935" s="27"/>
      <c r="T935" s="27"/>
    </row>
    <row r="936" spans="13:20" ht="12.75" hidden="1">
      <c r="M936" s="27"/>
      <c r="N936" s="27"/>
      <c r="O936" s="27"/>
      <c r="P936" s="27"/>
      <c r="Q936" s="27"/>
      <c r="R936" s="27"/>
      <c r="S936" s="27"/>
      <c r="T936" s="27"/>
    </row>
    <row r="937" spans="13:20" ht="12.75" hidden="1">
      <c r="M937" s="27"/>
      <c r="N937" s="27"/>
      <c r="O937" s="27"/>
      <c r="P937" s="27"/>
      <c r="Q937" s="27"/>
      <c r="R937" s="27"/>
      <c r="S937" s="27"/>
      <c r="T937" s="27"/>
    </row>
    <row r="938" spans="13:20" ht="12.75" hidden="1">
      <c r="M938" s="27"/>
      <c r="N938" s="27"/>
      <c r="O938" s="27"/>
      <c r="P938" s="27"/>
      <c r="Q938" s="27"/>
      <c r="R938" s="27"/>
      <c r="S938" s="27"/>
      <c r="T938" s="27"/>
    </row>
    <row r="939" spans="13:20" ht="12.75" hidden="1">
      <c r="M939" s="27"/>
      <c r="N939" s="27"/>
      <c r="O939" s="27"/>
      <c r="P939" s="27"/>
      <c r="Q939" s="27"/>
      <c r="R939" s="27"/>
      <c r="S939" s="27"/>
      <c r="T939" s="27"/>
    </row>
    <row r="940" spans="13:20" ht="12.75" hidden="1">
      <c r="M940" s="27"/>
      <c r="N940" s="27"/>
      <c r="O940" s="27"/>
      <c r="P940" s="27"/>
      <c r="Q940" s="27"/>
      <c r="R940" s="27"/>
      <c r="S940" s="27"/>
      <c r="T940" s="27"/>
    </row>
    <row r="941" spans="13:20" ht="12.75" hidden="1">
      <c r="M941" s="27"/>
      <c r="N941" s="27"/>
      <c r="O941" s="27"/>
      <c r="P941" s="27"/>
      <c r="Q941" s="27"/>
      <c r="R941" s="27"/>
      <c r="S941" s="27"/>
      <c r="T941" s="27"/>
    </row>
    <row r="942" spans="13:20" ht="12.75" hidden="1">
      <c r="M942" s="27"/>
      <c r="N942" s="27"/>
      <c r="O942" s="27"/>
      <c r="P942" s="27"/>
      <c r="Q942" s="27"/>
      <c r="R942" s="27"/>
      <c r="S942" s="27"/>
      <c r="T942" s="27"/>
    </row>
    <row r="943" spans="13:20" ht="12.75" hidden="1">
      <c r="M943" s="27"/>
      <c r="N943" s="27"/>
      <c r="O943" s="27"/>
      <c r="P943" s="27"/>
      <c r="Q943" s="27"/>
      <c r="R943" s="27"/>
      <c r="S943" s="27"/>
      <c r="T943" s="27"/>
    </row>
    <row r="944" spans="13:20" ht="12.75" hidden="1">
      <c r="M944" s="27"/>
      <c r="N944" s="27"/>
      <c r="O944" s="27"/>
      <c r="P944" s="27"/>
      <c r="Q944" s="27"/>
      <c r="R944" s="27"/>
      <c r="S944" s="27"/>
      <c r="T944" s="27"/>
    </row>
    <row r="945" spans="13:20" ht="12.75" hidden="1">
      <c r="M945" s="27"/>
      <c r="N945" s="27"/>
      <c r="O945" s="27"/>
      <c r="P945" s="27"/>
      <c r="Q945" s="27"/>
      <c r="R945" s="27"/>
      <c r="S945" s="27"/>
      <c r="T945" s="27"/>
    </row>
    <row r="946" spans="13:20" ht="12.75" hidden="1">
      <c r="M946" s="27"/>
      <c r="N946" s="27"/>
      <c r="O946" s="27"/>
      <c r="P946" s="27"/>
      <c r="Q946" s="27"/>
      <c r="R946" s="27"/>
      <c r="S946" s="27"/>
      <c r="T946" s="27"/>
    </row>
    <row r="947" spans="13:20" ht="12.75" hidden="1">
      <c r="M947" s="27"/>
      <c r="N947" s="27"/>
      <c r="O947" s="27"/>
      <c r="P947" s="27"/>
      <c r="Q947" s="27"/>
      <c r="R947" s="27"/>
      <c r="S947" s="27"/>
      <c r="T947" s="27"/>
    </row>
    <row r="948" spans="13:20" ht="12.75" hidden="1">
      <c r="M948" s="27"/>
      <c r="N948" s="27"/>
      <c r="O948" s="27"/>
      <c r="P948" s="27"/>
      <c r="Q948" s="27"/>
      <c r="R948" s="27"/>
      <c r="S948" s="27"/>
      <c r="T948" s="27"/>
    </row>
    <row r="949" spans="13:20" ht="12.75" hidden="1">
      <c r="M949" s="27"/>
      <c r="N949" s="27"/>
      <c r="O949" s="27"/>
      <c r="P949" s="27"/>
      <c r="Q949" s="27"/>
      <c r="R949" s="27"/>
      <c r="S949" s="27"/>
      <c r="T949" s="27"/>
    </row>
    <row r="950" spans="13:20" ht="12.75" hidden="1">
      <c r="M950" s="27"/>
      <c r="N950" s="27"/>
      <c r="O950" s="27"/>
      <c r="P950" s="27"/>
      <c r="Q950" s="27"/>
      <c r="R950" s="27"/>
      <c r="S950" s="27"/>
      <c r="T950" s="27"/>
    </row>
    <row r="951" spans="13:20" ht="12.75" hidden="1">
      <c r="M951" s="27"/>
      <c r="N951" s="27"/>
      <c r="O951" s="27"/>
      <c r="P951" s="27"/>
      <c r="Q951" s="27"/>
      <c r="R951" s="27"/>
      <c r="S951" s="27"/>
      <c r="T951" s="27"/>
    </row>
    <row r="952" spans="13:20" ht="12.75" hidden="1">
      <c r="M952" s="27"/>
      <c r="N952" s="27"/>
      <c r="O952" s="27"/>
      <c r="P952" s="27"/>
      <c r="Q952" s="27"/>
      <c r="R952" s="27"/>
      <c r="S952" s="27"/>
      <c r="T952" s="27"/>
    </row>
    <row r="953" spans="13:20" ht="12.75" hidden="1">
      <c r="M953" s="27"/>
      <c r="N953" s="27"/>
      <c r="O953" s="27"/>
      <c r="P953" s="27"/>
      <c r="Q953" s="27"/>
      <c r="R953" s="27"/>
      <c r="S953" s="27"/>
      <c r="T953" s="27"/>
    </row>
    <row r="954" spans="13:20" ht="12.75" hidden="1">
      <c r="M954" s="27"/>
      <c r="N954" s="27"/>
      <c r="O954" s="27"/>
      <c r="P954" s="27"/>
      <c r="Q954" s="27"/>
      <c r="R954" s="27"/>
      <c r="S954" s="27"/>
      <c r="T954" s="27"/>
    </row>
    <row r="955" spans="13:20" ht="12.75" hidden="1">
      <c r="M955" s="27"/>
      <c r="N955" s="27"/>
      <c r="O955" s="27"/>
      <c r="P955" s="27"/>
      <c r="Q955" s="27"/>
      <c r="R955" s="27"/>
      <c r="S955" s="27"/>
      <c r="T955" s="27"/>
    </row>
    <row r="956" spans="13:20" ht="12.75" hidden="1">
      <c r="M956" s="27"/>
      <c r="N956" s="27"/>
      <c r="O956" s="27"/>
      <c r="P956" s="27"/>
      <c r="Q956" s="27"/>
      <c r="R956" s="27"/>
      <c r="S956" s="27"/>
      <c r="T956" s="27"/>
    </row>
    <row r="957" spans="13:20" ht="12.75" hidden="1">
      <c r="M957" s="27"/>
      <c r="N957" s="27"/>
      <c r="O957" s="27"/>
      <c r="P957" s="27"/>
      <c r="Q957" s="27"/>
      <c r="R957" s="27"/>
      <c r="S957" s="27"/>
      <c r="T957" s="27"/>
    </row>
    <row r="958" spans="13:20" ht="12.75" hidden="1">
      <c r="M958" s="27"/>
      <c r="N958" s="27"/>
      <c r="O958" s="27"/>
      <c r="P958" s="27"/>
      <c r="Q958" s="27"/>
      <c r="R958" s="27"/>
      <c r="S958" s="27"/>
      <c r="T958" s="27"/>
    </row>
    <row r="959" spans="13:20" ht="12.75" hidden="1">
      <c r="M959" s="27"/>
      <c r="N959" s="27"/>
      <c r="O959" s="27"/>
      <c r="P959" s="27"/>
      <c r="Q959" s="27"/>
      <c r="R959" s="27"/>
      <c r="S959" s="27"/>
      <c r="T959" s="27"/>
    </row>
    <row r="960" spans="13:20" ht="12.75" hidden="1">
      <c r="M960" s="27"/>
      <c r="N960" s="27"/>
      <c r="O960" s="27"/>
      <c r="P960" s="27"/>
      <c r="Q960" s="27"/>
      <c r="R960" s="27"/>
      <c r="S960" s="27"/>
      <c r="T960" s="27"/>
    </row>
    <row r="961" spans="13:20" ht="12.75" hidden="1">
      <c r="M961" s="27"/>
      <c r="N961" s="27"/>
      <c r="O961" s="27"/>
      <c r="P961" s="27"/>
      <c r="Q961" s="27"/>
      <c r="R961" s="27"/>
      <c r="S961" s="27"/>
      <c r="T961" s="27"/>
    </row>
    <row r="962" spans="13:20" ht="12.75" hidden="1">
      <c r="M962" s="27"/>
      <c r="N962" s="27"/>
      <c r="O962" s="27"/>
      <c r="P962" s="27"/>
      <c r="Q962" s="27"/>
      <c r="R962" s="27"/>
      <c r="S962" s="27"/>
      <c r="T962" s="27"/>
    </row>
    <row r="963" spans="13:20" ht="12.75" hidden="1">
      <c r="M963" s="27"/>
      <c r="N963" s="27"/>
      <c r="O963" s="27"/>
      <c r="P963" s="27"/>
      <c r="Q963" s="27"/>
      <c r="R963" s="27"/>
      <c r="S963" s="27"/>
      <c r="T963" s="27"/>
    </row>
    <row r="964" spans="13:20" ht="12.75" hidden="1">
      <c r="M964" s="27"/>
      <c r="N964" s="27"/>
      <c r="O964" s="27"/>
      <c r="P964" s="27"/>
      <c r="Q964" s="27"/>
      <c r="R964" s="27"/>
      <c r="S964" s="27"/>
      <c r="T964" s="27"/>
    </row>
    <row r="965" spans="13:20" ht="12.75" hidden="1">
      <c r="M965" s="27"/>
      <c r="N965" s="27"/>
      <c r="O965" s="27"/>
      <c r="P965" s="27"/>
      <c r="Q965" s="27"/>
      <c r="R965" s="27"/>
      <c r="S965" s="27"/>
      <c r="T965" s="27"/>
    </row>
    <row r="966" spans="13:20" ht="12.75" hidden="1">
      <c r="M966" s="27"/>
      <c r="N966" s="27"/>
      <c r="O966" s="27"/>
      <c r="P966" s="27"/>
      <c r="Q966" s="27"/>
      <c r="R966" s="27"/>
      <c r="S966" s="27"/>
      <c r="T966" s="27"/>
    </row>
    <row r="967" spans="13:20" ht="12.75" hidden="1">
      <c r="M967" s="27"/>
      <c r="N967" s="27"/>
      <c r="O967" s="27"/>
      <c r="P967" s="27"/>
      <c r="Q967" s="27"/>
      <c r="R967" s="27"/>
      <c r="S967" s="27"/>
      <c r="T967" s="27"/>
    </row>
    <row r="968" spans="13:20" ht="12.75" hidden="1">
      <c r="M968" s="27"/>
      <c r="N968" s="27"/>
      <c r="O968" s="27"/>
      <c r="P968" s="27"/>
      <c r="Q968" s="27"/>
      <c r="R968" s="27"/>
      <c r="S968" s="27"/>
      <c r="T968" s="27"/>
    </row>
    <row r="969" spans="13:20" ht="12.75" hidden="1">
      <c r="M969" s="27"/>
      <c r="N969" s="27"/>
      <c r="O969" s="27"/>
      <c r="P969" s="27"/>
      <c r="Q969" s="27"/>
      <c r="R969" s="27"/>
      <c r="S969" s="27"/>
      <c r="T969" s="27"/>
    </row>
    <row r="970" spans="13:20" ht="12.75" hidden="1">
      <c r="M970" s="27"/>
      <c r="N970" s="27"/>
      <c r="O970" s="27"/>
      <c r="P970" s="27"/>
      <c r="Q970" s="27"/>
      <c r="R970" s="27"/>
      <c r="S970" s="27"/>
      <c r="T970" s="27"/>
    </row>
    <row r="971" spans="13:20" ht="12.75" hidden="1">
      <c r="M971" s="27"/>
      <c r="N971" s="27"/>
      <c r="O971" s="27"/>
      <c r="P971" s="27"/>
      <c r="Q971" s="27"/>
      <c r="R971" s="27"/>
      <c r="S971" s="27"/>
      <c r="T971" s="27"/>
    </row>
    <row r="972" spans="13:20" ht="12.75" hidden="1">
      <c r="M972" s="27"/>
      <c r="N972" s="27"/>
      <c r="O972" s="27"/>
      <c r="P972" s="27"/>
      <c r="Q972" s="27"/>
      <c r="R972" s="27"/>
      <c r="S972" s="27"/>
      <c r="T972" s="27"/>
    </row>
    <row r="973" spans="13:20" ht="12.75" hidden="1">
      <c r="M973" s="27"/>
      <c r="N973" s="27"/>
      <c r="O973" s="27"/>
      <c r="P973" s="27"/>
      <c r="Q973" s="27"/>
      <c r="R973" s="27"/>
      <c r="S973" s="27"/>
      <c r="T973" s="27"/>
    </row>
    <row r="974" spans="13:20" ht="12.75" hidden="1">
      <c r="M974" s="27"/>
      <c r="N974" s="27"/>
      <c r="O974" s="27"/>
      <c r="P974" s="27"/>
      <c r="Q974" s="27"/>
      <c r="R974" s="27"/>
      <c r="S974" s="27"/>
      <c r="T974" s="27"/>
    </row>
    <row r="975" spans="13:20" ht="12.75" hidden="1">
      <c r="M975" s="27"/>
      <c r="N975" s="27"/>
      <c r="O975" s="27"/>
      <c r="P975" s="27"/>
      <c r="Q975" s="27"/>
      <c r="R975" s="27"/>
      <c r="S975" s="27"/>
      <c r="T975" s="27"/>
    </row>
    <row r="976" spans="13:20" ht="12.75" hidden="1">
      <c r="M976" s="27"/>
      <c r="N976" s="27"/>
      <c r="O976" s="27"/>
      <c r="P976" s="27"/>
      <c r="Q976" s="27"/>
      <c r="R976" s="27"/>
      <c r="S976" s="27"/>
      <c r="T976" s="27"/>
    </row>
    <row r="977" spans="13:20" ht="12.75" hidden="1">
      <c r="M977" s="27"/>
      <c r="N977" s="27"/>
      <c r="O977" s="27"/>
      <c r="P977" s="27"/>
      <c r="Q977" s="27"/>
      <c r="R977" s="27"/>
      <c r="S977" s="27"/>
      <c r="T977" s="27"/>
    </row>
    <row r="978" spans="13:20" ht="12.75" hidden="1">
      <c r="M978" s="27"/>
      <c r="N978" s="27"/>
      <c r="O978" s="27"/>
      <c r="P978" s="27"/>
      <c r="Q978" s="27"/>
      <c r="R978" s="27"/>
      <c r="S978" s="27"/>
      <c r="T978" s="27"/>
    </row>
    <row r="979" spans="13:20" ht="12.75" hidden="1">
      <c r="M979" s="27"/>
      <c r="N979" s="27"/>
      <c r="O979" s="27"/>
      <c r="P979" s="27"/>
      <c r="Q979" s="27"/>
      <c r="R979" s="27"/>
      <c r="S979" s="27"/>
      <c r="T979" s="27"/>
    </row>
    <row r="980" spans="13:20" ht="12.75" hidden="1">
      <c r="M980" s="27"/>
      <c r="N980" s="27"/>
      <c r="O980" s="27"/>
      <c r="P980" s="27"/>
      <c r="Q980" s="27"/>
      <c r="R980" s="27"/>
      <c r="S980" s="27"/>
      <c r="T980" s="27"/>
    </row>
    <row r="981" spans="13:20" ht="12.75" hidden="1">
      <c r="M981" s="27"/>
      <c r="N981" s="27"/>
      <c r="O981" s="27"/>
      <c r="P981" s="27"/>
      <c r="Q981" s="27"/>
      <c r="R981" s="27"/>
      <c r="S981" s="27"/>
      <c r="T981" s="27"/>
    </row>
    <row r="982" spans="13:20" ht="12.75" hidden="1">
      <c r="M982" s="27"/>
      <c r="N982" s="27"/>
      <c r="O982" s="27"/>
      <c r="P982" s="27"/>
      <c r="Q982" s="27"/>
      <c r="R982" s="27"/>
      <c r="S982" s="27"/>
      <c r="T982" s="27"/>
    </row>
    <row r="983" spans="13:20" ht="12.75" hidden="1">
      <c r="M983" s="27"/>
      <c r="N983" s="27"/>
      <c r="O983" s="27"/>
      <c r="P983" s="27"/>
      <c r="Q983" s="27"/>
      <c r="R983" s="27"/>
      <c r="S983" s="27"/>
      <c r="T983" s="27"/>
    </row>
    <row r="984" spans="13:20" ht="12.75" hidden="1">
      <c r="M984" s="27"/>
      <c r="N984" s="27"/>
      <c r="O984" s="27"/>
      <c r="P984" s="27"/>
      <c r="Q984" s="27"/>
      <c r="R984" s="27"/>
      <c r="S984" s="27"/>
      <c r="T984" s="27"/>
    </row>
    <row r="985" spans="13:20" ht="12.75" hidden="1">
      <c r="M985" s="27"/>
      <c r="N985" s="27"/>
      <c r="O985" s="27"/>
      <c r="P985" s="27"/>
      <c r="Q985" s="27"/>
      <c r="R985" s="27"/>
      <c r="S985" s="27"/>
      <c r="T985" s="27"/>
    </row>
    <row r="986" spans="13:20" ht="12.75" hidden="1">
      <c r="M986" s="27"/>
      <c r="N986" s="27"/>
      <c r="O986" s="27"/>
      <c r="P986" s="27"/>
      <c r="Q986" s="27"/>
      <c r="R986" s="27"/>
      <c r="S986" s="27"/>
      <c r="T986" s="27"/>
    </row>
    <row r="987" spans="13:20" ht="12.75" hidden="1">
      <c r="M987" s="27"/>
      <c r="N987" s="27"/>
      <c r="O987" s="27"/>
      <c r="P987" s="27"/>
      <c r="Q987" s="27"/>
      <c r="R987" s="27"/>
      <c r="S987" s="27"/>
      <c r="T987" s="27"/>
    </row>
    <row r="988" spans="13:20" ht="12.75" hidden="1">
      <c r="M988" s="27"/>
      <c r="N988" s="27"/>
      <c r="O988" s="27"/>
      <c r="P988" s="27"/>
      <c r="Q988" s="27"/>
      <c r="R988" s="27"/>
      <c r="S988" s="27"/>
      <c r="T988" s="27"/>
    </row>
    <row r="989" spans="13:20" ht="12.75" hidden="1">
      <c r="M989" s="27"/>
      <c r="N989" s="27"/>
      <c r="O989" s="27"/>
      <c r="P989" s="27"/>
      <c r="Q989" s="27"/>
      <c r="R989" s="27"/>
      <c r="S989" s="27"/>
      <c r="T989" s="27"/>
    </row>
    <row r="990" spans="13:20" ht="12.75" hidden="1">
      <c r="M990" s="27"/>
      <c r="N990" s="27"/>
      <c r="O990" s="27"/>
      <c r="P990" s="27"/>
      <c r="Q990" s="27"/>
      <c r="R990" s="27"/>
      <c r="S990" s="27"/>
      <c r="T990" s="27"/>
    </row>
    <row r="991" spans="13:20" ht="12.75" hidden="1">
      <c r="M991" s="27"/>
      <c r="N991" s="27"/>
      <c r="O991" s="27"/>
      <c r="P991" s="27"/>
      <c r="Q991" s="27"/>
      <c r="R991" s="27"/>
      <c r="S991" s="27"/>
      <c r="T991" s="27"/>
    </row>
    <row r="992" spans="13:20" ht="12.75" hidden="1">
      <c r="M992" s="27"/>
      <c r="N992" s="27"/>
      <c r="O992" s="27"/>
      <c r="P992" s="27"/>
      <c r="Q992" s="27"/>
      <c r="R992" s="27"/>
      <c r="S992" s="27"/>
      <c r="T992" s="27"/>
    </row>
    <row r="993" spans="13:20" ht="12.75" hidden="1">
      <c r="M993" s="27"/>
      <c r="N993" s="27"/>
      <c r="O993" s="27"/>
      <c r="P993" s="27"/>
      <c r="Q993" s="27"/>
      <c r="R993" s="27"/>
      <c r="S993" s="27"/>
      <c r="T993" s="27"/>
    </row>
    <row r="994" spans="13:20" ht="12.75" hidden="1">
      <c r="M994" s="27"/>
      <c r="N994" s="27"/>
      <c r="O994" s="27"/>
      <c r="P994" s="27"/>
      <c r="Q994" s="27"/>
      <c r="R994" s="27"/>
      <c r="S994" s="27"/>
      <c r="T994" s="27"/>
    </row>
    <row r="995" spans="13:20" ht="12.75" hidden="1">
      <c r="M995" s="27"/>
      <c r="N995" s="27"/>
      <c r="O995" s="27"/>
      <c r="P995" s="27"/>
      <c r="Q995" s="27"/>
      <c r="R995" s="27"/>
      <c r="S995" s="27"/>
      <c r="T995" s="27"/>
    </row>
    <row r="996" spans="13:20" ht="12.75" hidden="1">
      <c r="M996" s="27"/>
      <c r="N996" s="27"/>
      <c r="O996" s="27"/>
      <c r="P996" s="27"/>
      <c r="Q996" s="27"/>
      <c r="R996" s="27"/>
      <c r="S996" s="27"/>
      <c r="T996" s="27"/>
    </row>
    <row r="997" spans="13:20" ht="12.75" hidden="1">
      <c r="M997" s="27"/>
      <c r="N997" s="27"/>
      <c r="O997" s="27"/>
      <c r="P997" s="27"/>
      <c r="Q997" s="27"/>
      <c r="R997" s="27"/>
      <c r="S997" s="27"/>
      <c r="T997" s="27"/>
    </row>
    <row r="998" spans="13:20" ht="12.75" hidden="1">
      <c r="M998" s="27"/>
      <c r="N998" s="27"/>
      <c r="O998" s="27"/>
      <c r="P998" s="27"/>
      <c r="Q998" s="27"/>
      <c r="R998" s="27"/>
      <c r="S998" s="27"/>
      <c r="T998" s="27"/>
    </row>
    <row r="999" spans="13:20" ht="12.75" hidden="1">
      <c r="M999" s="27"/>
      <c r="N999" s="27"/>
      <c r="O999" s="27"/>
      <c r="P999" s="27"/>
      <c r="Q999" s="27"/>
      <c r="R999" s="27"/>
      <c r="S999" s="27"/>
      <c r="T999" s="27"/>
    </row>
    <row r="1000" spans="13:20" ht="12.75" hidden="1">
      <c r="M1000" s="27"/>
      <c r="N1000" s="27"/>
      <c r="O1000" s="27"/>
      <c r="P1000" s="27"/>
      <c r="Q1000" s="27"/>
      <c r="R1000" s="27"/>
      <c r="S1000" s="27"/>
      <c r="T1000" s="27"/>
    </row>
    <row r="1001" spans="13:20" ht="12.75" hidden="1">
      <c r="M1001" s="27"/>
      <c r="N1001" s="27"/>
      <c r="O1001" s="27"/>
      <c r="P1001" s="27"/>
      <c r="Q1001" s="27"/>
      <c r="R1001" s="27"/>
      <c r="S1001" s="27"/>
      <c r="T1001" s="27"/>
    </row>
    <row r="1002" spans="13:20" ht="12.75" hidden="1">
      <c r="M1002" s="27"/>
      <c r="N1002" s="27"/>
      <c r="O1002" s="27"/>
      <c r="P1002" s="27"/>
      <c r="Q1002" s="27"/>
      <c r="R1002" s="27"/>
      <c r="S1002" s="27"/>
      <c r="T1002" s="27"/>
    </row>
    <row r="1003" spans="13:20" ht="12.75" hidden="1">
      <c r="M1003" s="27"/>
      <c r="N1003" s="27"/>
      <c r="O1003" s="27"/>
      <c r="P1003" s="27"/>
      <c r="Q1003" s="27"/>
      <c r="R1003" s="27"/>
      <c r="S1003" s="27"/>
      <c r="T1003" s="27"/>
    </row>
    <row r="1004" spans="13:20" ht="12.75" hidden="1">
      <c r="M1004" s="27"/>
      <c r="N1004" s="27"/>
      <c r="O1004" s="27"/>
      <c r="P1004" s="27"/>
      <c r="Q1004" s="27"/>
      <c r="R1004" s="27"/>
      <c r="S1004" s="27"/>
      <c r="T1004" s="27"/>
    </row>
    <row r="1005" spans="13:20" ht="12.75" hidden="1">
      <c r="M1005" s="27"/>
      <c r="N1005" s="27"/>
      <c r="O1005" s="27"/>
      <c r="P1005" s="27"/>
      <c r="Q1005" s="27"/>
      <c r="R1005" s="27"/>
      <c r="S1005" s="27"/>
      <c r="T1005" s="27"/>
    </row>
    <row r="1006" spans="13:20" ht="12.75" hidden="1">
      <c r="M1006" s="27"/>
      <c r="N1006" s="27"/>
      <c r="O1006" s="27"/>
      <c r="P1006" s="27"/>
      <c r="Q1006" s="27"/>
      <c r="R1006" s="27"/>
      <c r="S1006" s="27"/>
      <c r="T1006" s="27"/>
    </row>
    <row r="1007" spans="13:20" ht="12.75" hidden="1">
      <c r="M1007" s="27"/>
      <c r="N1007" s="27"/>
      <c r="O1007" s="27"/>
      <c r="P1007" s="27"/>
      <c r="Q1007" s="27"/>
      <c r="R1007" s="27"/>
      <c r="S1007" s="27"/>
      <c r="T1007" s="27"/>
    </row>
    <row r="1008" spans="13:20" ht="12.75" hidden="1">
      <c r="M1008" s="27"/>
      <c r="N1008" s="27"/>
      <c r="O1008" s="27"/>
      <c r="P1008" s="27"/>
      <c r="Q1008" s="27"/>
      <c r="R1008" s="27"/>
      <c r="S1008" s="27"/>
      <c r="T1008" s="27"/>
    </row>
    <row r="1009" spans="13:20" ht="12.75" hidden="1">
      <c r="M1009" s="27"/>
      <c r="N1009" s="27"/>
      <c r="O1009" s="27"/>
      <c r="P1009" s="27"/>
      <c r="Q1009" s="27"/>
      <c r="R1009" s="27"/>
      <c r="S1009" s="27"/>
      <c r="T1009" s="27"/>
    </row>
    <row r="1010" spans="13:20" ht="12.75" hidden="1">
      <c r="M1010" s="27"/>
      <c r="N1010" s="27"/>
      <c r="O1010" s="27"/>
      <c r="P1010" s="27"/>
      <c r="Q1010" s="27"/>
      <c r="R1010" s="27"/>
      <c r="S1010" s="27"/>
      <c r="T1010" s="27"/>
    </row>
    <row r="1011" spans="13:20" ht="12.75" hidden="1">
      <c r="M1011" s="27"/>
      <c r="N1011" s="27"/>
      <c r="O1011" s="27"/>
      <c r="P1011" s="27"/>
      <c r="Q1011" s="27"/>
      <c r="R1011" s="27"/>
      <c r="S1011" s="27"/>
      <c r="T1011" s="27"/>
    </row>
    <row r="1012" spans="13:20" ht="12.75" hidden="1">
      <c r="M1012" s="27"/>
      <c r="N1012" s="27"/>
      <c r="O1012" s="27"/>
      <c r="P1012" s="27"/>
      <c r="Q1012" s="27"/>
      <c r="R1012" s="27"/>
      <c r="S1012" s="27"/>
      <c r="T1012" s="27"/>
    </row>
    <row r="1013" spans="13:20" ht="12.75" hidden="1">
      <c r="M1013" s="27"/>
      <c r="N1013" s="27"/>
      <c r="O1013" s="27"/>
      <c r="P1013" s="27"/>
      <c r="Q1013" s="27"/>
      <c r="R1013" s="27"/>
      <c r="S1013" s="27"/>
      <c r="T1013" s="27"/>
    </row>
    <row r="1014" spans="13:20" ht="12.75" hidden="1">
      <c r="M1014" s="27"/>
      <c r="N1014" s="27"/>
      <c r="O1014" s="27"/>
      <c r="P1014" s="27"/>
      <c r="Q1014" s="27"/>
      <c r="R1014" s="27"/>
      <c r="S1014" s="27"/>
      <c r="T1014" s="27"/>
    </row>
    <row r="1015" spans="13:20" ht="12.75" hidden="1">
      <c r="M1015" s="27"/>
      <c r="N1015" s="27"/>
      <c r="O1015" s="27"/>
      <c r="P1015" s="27"/>
      <c r="Q1015" s="27"/>
      <c r="R1015" s="27"/>
      <c r="S1015" s="27"/>
      <c r="T1015" s="27"/>
    </row>
    <row r="1016" spans="13:20" ht="12.75" hidden="1">
      <c r="M1016" s="27"/>
      <c r="N1016" s="27"/>
      <c r="O1016" s="27"/>
      <c r="P1016" s="27"/>
      <c r="Q1016" s="27"/>
      <c r="R1016" s="27"/>
      <c r="S1016" s="27"/>
      <c r="T1016" s="27"/>
    </row>
    <row r="1017" spans="13:20" ht="12.75" hidden="1">
      <c r="M1017" s="27"/>
      <c r="N1017" s="27"/>
      <c r="O1017" s="27"/>
      <c r="P1017" s="27"/>
      <c r="Q1017" s="27"/>
      <c r="R1017" s="27"/>
      <c r="S1017" s="27"/>
      <c r="T1017" s="27"/>
    </row>
    <row r="1018" spans="13:20" ht="12.75" hidden="1">
      <c r="M1018" s="27"/>
      <c r="N1018" s="27"/>
      <c r="O1018" s="27"/>
      <c r="P1018" s="27"/>
      <c r="Q1018" s="27"/>
      <c r="R1018" s="27"/>
      <c r="S1018" s="27"/>
      <c r="T1018" s="27"/>
    </row>
    <row r="1019" spans="13:20" ht="12.75" hidden="1">
      <c r="M1019" s="27"/>
      <c r="N1019" s="27"/>
      <c r="O1019" s="27"/>
      <c r="P1019" s="27"/>
      <c r="Q1019" s="27"/>
      <c r="R1019" s="27"/>
      <c r="S1019" s="27"/>
      <c r="T1019" s="27"/>
    </row>
    <row r="1020" spans="13:20" ht="12.75" hidden="1">
      <c r="M1020" s="27"/>
      <c r="N1020" s="27"/>
      <c r="O1020" s="27"/>
      <c r="P1020" s="27"/>
      <c r="Q1020" s="27"/>
      <c r="R1020" s="27"/>
      <c r="S1020" s="27"/>
      <c r="T1020" s="27"/>
    </row>
    <row r="1021" spans="13:20" ht="12.75" hidden="1">
      <c r="M1021" s="27"/>
      <c r="N1021" s="27"/>
      <c r="O1021" s="27"/>
      <c r="P1021" s="27"/>
      <c r="Q1021" s="27"/>
      <c r="R1021" s="27"/>
      <c r="S1021" s="27"/>
      <c r="T1021" s="27"/>
    </row>
    <row r="1022" spans="13:20" ht="12.75" hidden="1">
      <c r="M1022" s="27"/>
      <c r="N1022" s="27"/>
      <c r="O1022" s="27"/>
      <c r="P1022" s="27"/>
      <c r="Q1022" s="27"/>
      <c r="R1022" s="27"/>
      <c r="S1022" s="27"/>
      <c r="T1022" s="27"/>
    </row>
    <row r="1023" spans="13:20" ht="12.75" hidden="1">
      <c r="M1023" s="27"/>
      <c r="N1023" s="27"/>
      <c r="O1023" s="27"/>
      <c r="P1023" s="27"/>
      <c r="Q1023" s="27"/>
      <c r="R1023" s="27"/>
      <c r="S1023" s="27"/>
      <c r="T1023" s="27"/>
    </row>
    <row r="1024" spans="13:20" ht="12.75" hidden="1">
      <c r="M1024" s="27"/>
      <c r="N1024" s="27"/>
      <c r="O1024" s="27"/>
      <c r="P1024" s="27"/>
      <c r="Q1024" s="27"/>
      <c r="R1024" s="27"/>
      <c r="S1024" s="27"/>
      <c r="T1024" s="27"/>
    </row>
    <row r="1025" spans="13:20" ht="12.75" hidden="1">
      <c r="M1025" s="27"/>
      <c r="N1025" s="27"/>
      <c r="O1025" s="27"/>
      <c r="P1025" s="27"/>
      <c r="Q1025" s="27"/>
      <c r="R1025" s="27"/>
      <c r="S1025" s="27"/>
      <c r="T1025" s="27"/>
    </row>
    <row r="1026" spans="13:20" ht="12.75" hidden="1">
      <c r="M1026" s="27"/>
      <c r="N1026" s="27"/>
      <c r="O1026" s="27"/>
      <c r="P1026" s="27"/>
      <c r="Q1026" s="27"/>
      <c r="R1026" s="27"/>
      <c r="S1026" s="27"/>
      <c r="T1026" s="27"/>
    </row>
    <row r="1027" spans="13:20" ht="12.75" hidden="1">
      <c r="M1027" s="27"/>
      <c r="N1027" s="27"/>
      <c r="O1027" s="27"/>
      <c r="P1027" s="27"/>
      <c r="Q1027" s="27"/>
      <c r="R1027" s="27"/>
      <c r="S1027" s="27"/>
      <c r="T1027" s="27"/>
    </row>
    <row r="1028" spans="13:20" ht="12.75" hidden="1">
      <c r="M1028" s="27"/>
      <c r="N1028" s="27"/>
      <c r="O1028" s="27"/>
      <c r="P1028" s="27"/>
      <c r="Q1028" s="27"/>
      <c r="R1028" s="27"/>
      <c r="S1028" s="27"/>
      <c r="T1028" s="27"/>
    </row>
    <row r="1029" spans="13:20" ht="12.75" hidden="1">
      <c r="M1029" s="27"/>
      <c r="N1029" s="27"/>
      <c r="O1029" s="27"/>
      <c r="P1029" s="27"/>
      <c r="Q1029" s="27"/>
      <c r="R1029" s="27"/>
      <c r="S1029" s="27"/>
      <c r="T1029" s="27"/>
    </row>
    <row r="1030" spans="13:20" ht="12.75" hidden="1">
      <c r="M1030" s="27"/>
      <c r="N1030" s="27"/>
      <c r="O1030" s="27"/>
      <c r="P1030" s="27"/>
      <c r="Q1030" s="27"/>
      <c r="R1030" s="27"/>
      <c r="S1030" s="27"/>
      <c r="T1030" s="27"/>
    </row>
    <row r="1031" spans="13:20" ht="12.75" hidden="1">
      <c r="M1031" s="27"/>
      <c r="N1031" s="27"/>
      <c r="O1031" s="27"/>
      <c r="P1031" s="27"/>
      <c r="Q1031" s="27"/>
      <c r="R1031" s="27"/>
      <c r="S1031" s="27"/>
      <c r="T1031" s="27"/>
    </row>
    <row r="1032" spans="13:20" ht="12.75" hidden="1">
      <c r="M1032" s="27"/>
      <c r="N1032" s="27"/>
      <c r="O1032" s="27"/>
      <c r="P1032" s="27"/>
      <c r="Q1032" s="27"/>
      <c r="R1032" s="27"/>
      <c r="S1032" s="27"/>
      <c r="T1032" s="27"/>
    </row>
    <row r="1033" spans="13:20" ht="12.75" hidden="1">
      <c r="M1033" s="27"/>
      <c r="N1033" s="27"/>
      <c r="O1033" s="27"/>
      <c r="P1033" s="27"/>
      <c r="Q1033" s="27"/>
      <c r="R1033" s="27"/>
      <c r="S1033" s="27"/>
      <c r="T1033" s="27"/>
    </row>
    <row r="1034" spans="13:20" ht="12.75" hidden="1">
      <c r="M1034" s="27"/>
      <c r="N1034" s="27"/>
      <c r="O1034" s="27"/>
      <c r="P1034" s="27"/>
      <c r="Q1034" s="27"/>
      <c r="R1034" s="27"/>
      <c r="S1034" s="27"/>
      <c r="T1034" s="27"/>
    </row>
    <row r="1035" spans="13:20" ht="12.75" hidden="1">
      <c r="M1035" s="27"/>
      <c r="N1035" s="27"/>
      <c r="O1035" s="27"/>
      <c r="P1035" s="27"/>
      <c r="Q1035" s="27"/>
      <c r="R1035" s="27"/>
      <c r="S1035" s="27"/>
      <c r="T1035" s="27"/>
    </row>
    <row r="1036" spans="13:20" ht="12.75" hidden="1">
      <c r="M1036" s="27"/>
      <c r="N1036" s="27"/>
      <c r="O1036" s="27"/>
      <c r="P1036" s="27"/>
      <c r="Q1036" s="27"/>
      <c r="R1036" s="27"/>
      <c r="S1036" s="27"/>
      <c r="T1036" s="27"/>
    </row>
    <row r="1037" spans="13:20" ht="12.75" hidden="1">
      <c r="M1037" s="27"/>
      <c r="N1037" s="27"/>
      <c r="O1037" s="27"/>
      <c r="P1037" s="27"/>
      <c r="Q1037" s="27"/>
      <c r="R1037" s="27"/>
      <c r="S1037" s="27"/>
      <c r="T1037" s="27"/>
    </row>
    <row r="1038" spans="13:20" ht="12.75" hidden="1">
      <c r="M1038" s="27"/>
      <c r="N1038" s="27"/>
      <c r="O1038" s="27"/>
      <c r="P1038" s="27"/>
      <c r="Q1038" s="27"/>
      <c r="R1038" s="27"/>
      <c r="S1038" s="27"/>
      <c r="T1038" s="27"/>
    </row>
    <row r="1039" spans="13:20" ht="12.75" hidden="1">
      <c r="M1039" s="27"/>
      <c r="N1039" s="27"/>
      <c r="O1039" s="27"/>
      <c r="P1039" s="27"/>
      <c r="Q1039" s="27"/>
      <c r="R1039" s="27"/>
      <c r="S1039" s="27"/>
      <c r="T1039" s="27"/>
    </row>
    <row r="1040" spans="13:20" ht="12.75" hidden="1">
      <c r="M1040" s="27"/>
      <c r="N1040" s="27"/>
      <c r="O1040" s="27"/>
      <c r="P1040" s="27"/>
      <c r="Q1040" s="27"/>
      <c r="R1040" s="27"/>
      <c r="S1040" s="27"/>
      <c r="T1040" s="27"/>
    </row>
    <row r="1041" spans="13:20" ht="12.75" hidden="1">
      <c r="M1041" s="27"/>
      <c r="N1041" s="27"/>
      <c r="O1041" s="27"/>
      <c r="P1041" s="27"/>
      <c r="Q1041" s="27"/>
      <c r="R1041" s="27"/>
      <c r="S1041" s="27"/>
      <c r="T1041" s="27"/>
    </row>
    <row r="1042" spans="13:20" ht="12.75" hidden="1">
      <c r="M1042" s="27"/>
      <c r="N1042" s="27"/>
      <c r="O1042" s="27"/>
      <c r="P1042" s="27"/>
      <c r="Q1042" s="27"/>
      <c r="R1042" s="27"/>
      <c r="S1042" s="27"/>
      <c r="T1042" s="27"/>
    </row>
    <row r="1043" spans="13:20" ht="12.75" hidden="1">
      <c r="M1043" s="27"/>
      <c r="N1043" s="27"/>
      <c r="O1043" s="27"/>
      <c r="P1043" s="27"/>
      <c r="Q1043" s="27"/>
      <c r="R1043" s="27"/>
      <c r="S1043" s="27"/>
      <c r="T1043" s="27"/>
    </row>
    <row r="1044" spans="13:20" ht="12.75" hidden="1">
      <c r="M1044" s="27"/>
      <c r="N1044" s="27"/>
      <c r="O1044" s="27"/>
      <c r="P1044" s="27"/>
      <c r="Q1044" s="27"/>
      <c r="R1044" s="27"/>
      <c r="S1044" s="27"/>
      <c r="T1044" s="27"/>
    </row>
    <row r="1045" spans="13:20" ht="12.75" hidden="1">
      <c r="M1045" s="27"/>
      <c r="N1045" s="27"/>
      <c r="O1045" s="27"/>
      <c r="P1045" s="27"/>
      <c r="Q1045" s="27"/>
      <c r="R1045" s="27"/>
      <c r="S1045" s="27"/>
      <c r="T1045" s="27"/>
    </row>
    <row r="1046" spans="13:20" ht="12.75" hidden="1">
      <c r="M1046" s="27"/>
      <c r="N1046" s="27"/>
      <c r="O1046" s="27"/>
      <c r="P1046" s="27"/>
      <c r="Q1046" s="27"/>
      <c r="R1046" s="27"/>
      <c r="S1046" s="27"/>
      <c r="T1046" s="27"/>
    </row>
    <row r="1047" spans="13:20" ht="12.75" hidden="1">
      <c r="M1047" s="27"/>
      <c r="N1047" s="27"/>
      <c r="O1047" s="27"/>
      <c r="P1047" s="27"/>
      <c r="Q1047" s="27"/>
      <c r="R1047" s="27"/>
      <c r="S1047" s="27"/>
      <c r="T1047" s="27"/>
    </row>
    <row r="1048" spans="13:20" ht="12.75" hidden="1">
      <c r="M1048" s="27"/>
      <c r="N1048" s="27"/>
      <c r="O1048" s="27"/>
      <c r="P1048" s="27"/>
      <c r="Q1048" s="27"/>
      <c r="R1048" s="27"/>
      <c r="S1048" s="27"/>
      <c r="T1048" s="27"/>
    </row>
    <row r="1049" spans="13:20" ht="12.75" hidden="1">
      <c r="M1049" s="27"/>
      <c r="N1049" s="27"/>
      <c r="O1049" s="27"/>
      <c r="P1049" s="27"/>
      <c r="Q1049" s="27"/>
      <c r="R1049" s="27"/>
      <c r="S1049" s="27"/>
      <c r="T1049" s="27"/>
    </row>
    <row r="1050" spans="13:20" ht="12.75" hidden="1">
      <c r="M1050" s="27"/>
      <c r="N1050" s="27"/>
      <c r="O1050" s="27"/>
      <c r="P1050" s="27"/>
      <c r="Q1050" s="27"/>
      <c r="R1050" s="27"/>
      <c r="S1050" s="27"/>
      <c r="T1050" s="27"/>
    </row>
    <row r="1051" spans="13:20" ht="12.75" hidden="1">
      <c r="M1051" s="27"/>
      <c r="N1051" s="27"/>
      <c r="O1051" s="27"/>
      <c r="P1051" s="27"/>
      <c r="Q1051" s="27"/>
      <c r="R1051" s="27"/>
      <c r="S1051" s="27"/>
      <c r="T1051" s="27"/>
    </row>
    <row r="1052" spans="13:20" ht="12.75" hidden="1">
      <c r="M1052" s="27"/>
      <c r="N1052" s="27"/>
      <c r="O1052" s="27"/>
      <c r="P1052" s="27"/>
      <c r="Q1052" s="27"/>
      <c r="R1052" s="27"/>
      <c r="S1052" s="27"/>
      <c r="T1052" s="27"/>
    </row>
    <row r="1053" spans="13:20" ht="12.75" hidden="1">
      <c r="M1053" s="27"/>
      <c r="N1053" s="27"/>
      <c r="O1053" s="27"/>
      <c r="P1053" s="27"/>
      <c r="Q1053" s="27"/>
      <c r="R1053" s="27"/>
      <c r="S1053" s="27"/>
      <c r="T1053" s="27"/>
    </row>
    <row r="1054" spans="13:20" ht="12.75" hidden="1">
      <c r="M1054" s="27"/>
      <c r="N1054" s="27"/>
      <c r="O1054" s="27"/>
      <c r="P1054" s="27"/>
      <c r="Q1054" s="27"/>
      <c r="R1054" s="27"/>
      <c r="S1054" s="27"/>
      <c r="T1054" s="27"/>
    </row>
    <row r="1055" spans="13:20" ht="12.75" hidden="1">
      <c r="M1055" s="27"/>
      <c r="N1055" s="27"/>
      <c r="O1055" s="27"/>
      <c r="P1055" s="27"/>
      <c r="Q1055" s="27"/>
      <c r="R1055" s="27"/>
      <c r="S1055" s="27"/>
      <c r="T1055" s="27"/>
    </row>
    <row r="1056" spans="13:20" ht="12.75" hidden="1">
      <c r="M1056" s="27"/>
      <c r="N1056" s="27"/>
      <c r="O1056" s="27"/>
      <c r="P1056" s="27"/>
      <c r="Q1056" s="27"/>
      <c r="R1056" s="27"/>
      <c r="S1056" s="27"/>
      <c r="T1056" s="27"/>
    </row>
    <row r="1057" spans="13:20" ht="12.75" hidden="1">
      <c r="M1057" s="27"/>
      <c r="N1057" s="27"/>
      <c r="O1057" s="27"/>
      <c r="P1057" s="27"/>
      <c r="Q1057" s="27"/>
      <c r="R1057" s="27"/>
      <c r="S1057" s="27"/>
      <c r="T1057" s="27"/>
    </row>
    <row r="1058" spans="13:20" ht="12.75" hidden="1">
      <c r="M1058" s="27"/>
      <c r="N1058" s="27"/>
      <c r="O1058" s="27"/>
      <c r="P1058" s="27"/>
      <c r="Q1058" s="27"/>
      <c r="R1058" s="27"/>
      <c r="S1058" s="27"/>
      <c r="T1058" s="27"/>
    </row>
    <row r="1059" spans="13:20" ht="12.75" hidden="1">
      <c r="M1059" s="27"/>
      <c r="N1059" s="27"/>
      <c r="O1059" s="27"/>
      <c r="P1059" s="27"/>
      <c r="Q1059" s="27"/>
      <c r="R1059" s="27"/>
      <c r="S1059" s="27"/>
      <c r="T1059" s="27"/>
    </row>
    <row r="1060" spans="13:20" ht="12.75" hidden="1">
      <c r="M1060" s="27"/>
      <c r="N1060" s="27"/>
      <c r="O1060" s="27"/>
      <c r="P1060" s="27"/>
      <c r="Q1060" s="27"/>
      <c r="R1060" s="27"/>
      <c r="S1060" s="27"/>
      <c r="T1060" s="27"/>
    </row>
    <row r="1061" spans="13:20" ht="12.75" hidden="1">
      <c r="M1061" s="27"/>
      <c r="N1061" s="27"/>
      <c r="O1061" s="27"/>
      <c r="P1061" s="27"/>
      <c r="Q1061" s="27"/>
      <c r="R1061" s="27"/>
      <c r="S1061" s="27"/>
      <c r="T1061" s="27"/>
    </row>
    <row r="1062" spans="13:20" ht="12.75" hidden="1">
      <c r="M1062" s="27"/>
      <c r="N1062" s="27"/>
      <c r="O1062" s="27"/>
      <c r="P1062" s="27"/>
      <c r="Q1062" s="27"/>
      <c r="R1062" s="27"/>
      <c r="S1062" s="27"/>
      <c r="T1062" s="27"/>
    </row>
    <row r="1063" spans="13:20" ht="12.75" hidden="1">
      <c r="M1063" s="27"/>
      <c r="N1063" s="27"/>
      <c r="O1063" s="27"/>
      <c r="P1063" s="27"/>
      <c r="Q1063" s="27"/>
      <c r="R1063" s="27"/>
      <c r="S1063" s="27"/>
      <c r="T1063" s="27"/>
    </row>
    <row r="1064" spans="13:20" ht="12.75" hidden="1">
      <c r="M1064" s="27"/>
      <c r="N1064" s="27"/>
      <c r="O1064" s="27"/>
      <c r="P1064" s="27"/>
      <c r="Q1064" s="27"/>
      <c r="R1064" s="27"/>
      <c r="S1064" s="27"/>
      <c r="T1064" s="27"/>
    </row>
    <row r="1065" spans="13:20" ht="12.75" hidden="1">
      <c r="M1065" s="27"/>
      <c r="N1065" s="27"/>
      <c r="O1065" s="27"/>
      <c r="P1065" s="27"/>
      <c r="Q1065" s="27"/>
      <c r="R1065" s="27"/>
      <c r="S1065" s="27"/>
      <c r="T1065" s="27"/>
    </row>
    <row r="1066" spans="13:20" ht="12.75" hidden="1">
      <c r="M1066" s="27"/>
      <c r="N1066" s="27"/>
      <c r="O1066" s="27"/>
      <c r="P1066" s="27"/>
      <c r="Q1066" s="27"/>
      <c r="R1066" s="27"/>
      <c r="S1066" s="27"/>
      <c r="T1066" s="27"/>
    </row>
    <row r="1067" spans="13:20" ht="12.75" hidden="1">
      <c r="M1067" s="27"/>
      <c r="N1067" s="27"/>
      <c r="O1067" s="27"/>
      <c r="P1067" s="27"/>
      <c r="Q1067" s="27"/>
      <c r="R1067" s="27"/>
      <c r="S1067" s="27"/>
      <c r="T1067" s="27"/>
    </row>
    <row r="1068" spans="13:20" ht="12.75" hidden="1">
      <c r="M1068" s="27"/>
      <c r="N1068" s="27"/>
      <c r="O1068" s="27"/>
      <c r="P1068" s="27"/>
      <c r="Q1068" s="27"/>
      <c r="R1068" s="27"/>
      <c r="S1068" s="27"/>
      <c r="T1068" s="27"/>
    </row>
    <row r="1069" spans="13:20" ht="12.75" hidden="1">
      <c r="M1069" s="27"/>
      <c r="N1069" s="27"/>
      <c r="O1069" s="27"/>
      <c r="P1069" s="27"/>
      <c r="Q1069" s="27"/>
      <c r="R1069" s="27"/>
      <c r="S1069" s="27"/>
      <c r="T1069" s="27"/>
    </row>
    <row r="1070" spans="13:20" ht="12.75" hidden="1">
      <c r="M1070" s="27"/>
      <c r="N1070" s="27"/>
      <c r="O1070" s="27"/>
      <c r="P1070" s="27"/>
      <c r="Q1070" s="27"/>
      <c r="R1070" s="27"/>
      <c r="S1070" s="27"/>
      <c r="T1070" s="27"/>
    </row>
    <row r="1071" spans="13:20" ht="12.75" hidden="1">
      <c r="M1071" s="27"/>
      <c r="N1071" s="27"/>
      <c r="O1071" s="27"/>
      <c r="P1071" s="27"/>
      <c r="Q1071" s="27"/>
      <c r="R1071" s="27"/>
      <c r="S1071" s="27"/>
      <c r="T1071" s="27"/>
    </row>
    <row r="1072" spans="13:20" ht="12.75" hidden="1">
      <c r="M1072" s="27"/>
      <c r="N1072" s="27"/>
      <c r="O1072" s="27"/>
      <c r="P1072" s="27"/>
      <c r="Q1072" s="27"/>
      <c r="R1072" s="27"/>
      <c r="S1072" s="27"/>
      <c r="T1072" s="27"/>
    </row>
    <row r="1073" spans="13:20" ht="12.75" hidden="1">
      <c r="M1073" s="27"/>
      <c r="N1073" s="27"/>
      <c r="O1073" s="27"/>
      <c r="P1073" s="27"/>
      <c r="Q1073" s="27"/>
      <c r="R1073" s="27"/>
      <c r="S1073" s="27"/>
      <c r="T1073" s="27"/>
    </row>
    <row r="1074" spans="13:20" ht="12.75" hidden="1">
      <c r="M1074" s="27"/>
      <c r="N1074" s="27"/>
      <c r="O1074" s="27"/>
      <c r="P1074" s="27"/>
      <c r="Q1074" s="27"/>
      <c r="R1074" s="27"/>
      <c r="S1074" s="27"/>
      <c r="T1074" s="27"/>
    </row>
    <row r="1075" spans="13:20" ht="12.75" hidden="1">
      <c r="M1075" s="27"/>
      <c r="N1075" s="27"/>
      <c r="O1075" s="27"/>
      <c r="P1075" s="27"/>
      <c r="Q1075" s="27"/>
      <c r="R1075" s="27"/>
      <c r="S1075" s="27"/>
      <c r="T1075" s="27"/>
    </row>
    <row r="1076" spans="13:20" ht="12.75" hidden="1">
      <c r="M1076" s="27"/>
      <c r="N1076" s="27"/>
      <c r="O1076" s="27"/>
      <c r="P1076" s="27"/>
      <c r="Q1076" s="27"/>
      <c r="R1076" s="27"/>
      <c r="S1076" s="27"/>
      <c r="T1076" s="27"/>
    </row>
    <row r="1077" spans="13:20" ht="12.75" hidden="1">
      <c r="M1077" s="27"/>
      <c r="N1077" s="27"/>
      <c r="O1077" s="27"/>
      <c r="P1077" s="27"/>
      <c r="Q1077" s="27"/>
      <c r="R1077" s="27"/>
      <c r="S1077" s="27"/>
      <c r="T1077" s="27"/>
    </row>
    <row r="1078" spans="13:20" ht="12.75" hidden="1">
      <c r="M1078" s="27"/>
      <c r="N1078" s="27"/>
      <c r="O1078" s="27"/>
      <c r="P1078" s="27"/>
      <c r="Q1078" s="27"/>
      <c r="R1078" s="27"/>
      <c r="S1078" s="27"/>
      <c r="T1078" s="27"/>
    </row>
    <row r="1079" spans="13:20" ht="12.75" hidden="1">
      <c r="M1079" s="27"/>
      <c r="N1079" s="27"/>
      <c r="O1079" s="27"/>
      <c r="P1079" s="27"/>
      <c r="Q1079" s="27"/>
      <c r="R1079" s="27"/>
      <c r="S1079" s="27"/>
      <c r="T1079" s="27"/>
    </row>
    <row r="1080" spans="13:20" ht="12.75" hidden="1">
      <c r="M1080" s="27"/>
      <c r="N1080" s="27"/>
      <c r="O1080" s="27"/>
      <c r="P1080" s="27"/>
      <c r="Q1080" s="27"/>
      <c r="R1080" s="27"/>
      <c r="S1080" s="27"/>
      <c r="T1080" s="27"/>
    </row>
    <row r="1081" spans="13:20" ht="12.75" hidden="1">
      <c r="M1081" s="27"/>
      <c r="N1081" s="27"/>
      <c r="O1081" s="27"/>
      <c r="P1081" s="27"/>
      <c r="Q1081" s="27"/>
      <c r="R1081" s="27"/>
      <c r="S1081" s="27"/>
      <c r="T1081" s="27"/>
    </row>
    <row r="1082" spans="13:20" ht="12.75" hidden="1">
      <c r="M1082" s="27"/>
      <c r="N1082" s="27"/>
      <c r="O1082" s="27"/>
      <c r="P1082" s="27"/>
      <c r="Q1082" s="27"/>
      <c r="R1082" s="27"/>
      <c r="S1082" s="27"/>
      <c r="T1082" s="27"/>
    </row>
    <row r="1083" spans="13:20" ht="12.75" hidden="1">
      <c r="M1083" s="27"/>
      <c r="N1083" s="27"/>
      <c r="O1083" s="27"/>
      <c r="P1083" s="27"/>
      <c r="Q1083" s="27"/>
      <c r="R1083" s="27"/>
      <c r="S1083" s="27"/>
      <c r="T1083" s="27"/>
    </row>
    <row r="1084" spans="13:20" ht="12.75" hidden="1">
      <c r="M1084" s="27"/>
      <c r="N1084" s="27"/>
      <c r="O1084" s="27"/>
      <c r="P1084" s="27"/>
      <c r="Q1084" s="27"/>
      <c r="R1084" s="27"/>
      <c r="S1084" s="27"/>
      <c r="T1084" s="27"/>
    </row>
    <row r="1085" spans="13:20" ht="12.75" hidden="1">
      <c r="M1085" s="27"/>
      <c r="N1085" s="27"/>
      <c r="O1085" s="27"/>
      <c r="P1085" s="27"/>
      <c r="Q1085" s="27"/>
      <c r="R1085" s="27"/>
      <c r="S1085" s="27"/>
      <c r="T1085" s="27"/>
    </row>
    <row r="1086" spans="13:20" ht="12.75" hidden="1">
      <c r="M1086" s="27"/>
      <c r="N1086" s="27"/>
      <c r="O1086" s="27"/>
      <c r="P1086" s="27"/>
      <c r="Q1086" s="27"/>
      <c r="R1086" s="27"/>
      <c r="S1086" s="27"/>
      <c r="T1086" s="27"/>
    </row>
    <row r="1087" spans="13:20" ht="12.75" hidden="1">
      <c r="M1087" s="27"/>
      <c r="N1087" s="27"/>
      <c r="O1087" s="27"/>
      <c r="P1087" s="27"/>
      <c r="Q1087" s="27"/>
      <c r="R1087" s="27"/>
      <c r="S1087" s="27"/>
      <c r="T1087" s="27"/>
    </row>
    <row r="1088" spans="13:20" ht="12.75" hidden="1">
      <c r="M1088" s="27"/>
      <c r="N1088" s="27"/>
      <c r="O1088" s="27"/>
      <c r="P1088" s="27"/>
      <c r="Q1088" s="27"/>
      <c r="R1088" s="27"/>
      <c r="S1088" s="27"/>
      <c r="T1088" s="27"/>
    </row>
    <row r="1089" spans="13:20" ht="12.75" hidden="1">
      <c r="M1089" s="27"/>
      <c r="N1089" s="27"/>
      <c r="O1089" s="27"/>
      <c r="P1089" s="27"/>
      <c r="Q1089" s="27"/>
      <c r="R1089" s="27"/>
      <c r="S1089" s="27"/>
      <c r="T1089" s="27"/>
    </row>
    <row r="1090" spans="13:20" ht="12.75" hidden="1">
      <c r="M1090" s="27"/>
      <c r="N1090" s="27"/>
      <c r="O1090" s="27"/>
      <c r="P1090" s="27"/>
      <c r="Q1090" s="27"/>
      <c r="R1090" s="27"/>
      <c r="S1090" s="27"/>
      <c r="T1090" s="27"/>
    </row>
    <row r="1091" spans="13:20" ht="12.75" hidden="1">
      <c r="M1091" s="27"/>
      <c r="N1091" s="27"/>
      <c r="O1091" s="27"/>
      <c r="P1091" s="27"/>
      <c r="Q1091" s="27"/>
      <c r="R1091" s="27"/>
      <c r="S1091" s="27"/>
      <c r="T1091" s="27"/>
    </row>
    <row r="1092" spans="13:20" ht="12.75" hidden="1">
      <c r="M1092" s="27"/>
      <c r="N1092" s="27"/>
      <c r="O1092" s="27"/>
      <c r="P1092" s="27"/>
      <c r="Q1092" s="27"/>
      <c r="R1092" s="27"/>
      <c r="S1092" s="27"/>
      <c r="T1092" s="27"/>
    </row>
    <row r="1093" spans="13:20" ht="12.75" hidden="1">
      <c r="M1093" s="27"/>
      <c r="N1093" s="27"/>
      <c r="O1093" s="27"/>
      <c r="P1093" s="27"/>
      <c r="Q1093" s="27"/>
      <c r="R1093" s="27"/>
      <c r="S1093" s="27"/>
      <c r="T1093" s="27"/>
    </row>
    <row r="1094" spans="13:20" ht="12.75" hidden="1">
      <c r="M1094" s="27"/>
      <c r="N1094" s="27"/>
      <c r="O1094" s="27"/>
      <c r="P1094" s="27"/>
      <c r="Q1094" s="27"/>
      <c r="R1094" s="27"/>
      <c r="S1094" s="27"/>
      <c r="T1094" s="27"/>
    </row>
    <row r="1095" spans="13:20" ht="12.75" hidden="1">
      <c r="M1095" s="27"/>
      <c r="N1095" s="27"/>
      <c r="O1095" s="27"/>
      <c r="P1095" s="27"/>
      <c r="Q1095" s="27"/>
      <c r="R1095" s="27"/>
      <c r="S1095" s="27"/>
      <c r="T1095" s="27"/>
    </row>
    <row r="1096" spans="13:20" ht="12.75" hidden="1">
      <c r="M1096" s="27"/>
      <c r="N1096" s="27"/>
      <c r="O1096" s="27"/>
      <c r="P1096" s="27"/>
      <c r="Q1096" s="27"/>
      <c r="R1096" s="27"/>
      <c r="S1096" s="27"/>
      <c r="T1096" s="27"/>
    </row>
    <row r="1097" spans="13:20" ht="12.75" hidden="1">
      <c r="M1097" s="27"/>
      <c r="N1097" s="27"/>
      <c r="O1097" s="27"/>
      <c r="P1097" s="27"/>
      <c r="Q1097" s="27"/>
      <c r="R1097" s="27"/>
      <c r="S1097" s="27"/>
      <c r="T1097" s="27"/>
    </row>
    <row r="1098" spans="13:20" ht="12.75" hidden="1">
      <c r="M1098" s="27"/>
      <c r="N1098" s="27"/>
      <c r="O1098" s="27"/>
      <c r="P1098" s="27"/>
      <c r="Q1098" s="27"/>
      <c r="R1098" s="27"/>
      <c r="S1098" s="27"/>
      <c r="T1098" s="27"/>
    </row>
    <row r="1099" spans="13:20" ht="12.75" hidden="1">
      <c r="M1099" s="27"/>
      <c r="N1099" s="27"/>
      <c r="O1099" s="27"/>
      <c r="P1099" s="27"/>
      <c r="Q1099" s="27"/>
      <c r="R1099" s="27"/>
      <c r="S1099" s="27"/>
      <c r="T1099" s="27"/>
    </row>
    <row r="1100" spans="13:20" ht="12.75" hidden="1">
      <c r="M1100" s="27"/>
      <c r="N1100" s="27"/>
      <c r="O1100" s="27"/>
      <c r="P1100" s="27"/>
      <c r="Q1100" s="27"/>
      <c r="R1100" s="27"/>
      <c r="S1100" s="27"/>
      <c r="T1100" s="27"/>
    </row>
    <row r="1101" spans="13:20" ht="12.75" hidden="1">
      <c r="M1101" s="27"/>
      <c r="N1101" s="27"/>
      <c r="O1101" s="27"/>
      <c r="P1101" s="27"/>
      <c r="Q1101" s="27"/>
      <c r="R1101" s="27"/>
      <c r="S1101" s="27"/>
      <c r="T1101" s="27"/>
    </row>
    <row r="1102" spans="13:20" ht="12.75" hidden="1">
      <c r="M1102" s="27"/>
      <c r="N1102" s="27"/>
      <c r="O1102" s="27"/>
      <c r="P1102" s="27"/>
      <c r="Q1102" s="27"/>
      <c r="R1102" s="27"/>
      <c r="S1102" s="27"/>
      <c r="T1102" s="27"/>
    </row>
    <row r="1103" spans="13:20" ht="12.75" hidden="1">
      <c r="M1103" s="27"/>
      <c r="N1103" s="27"/>
      <c r="O1103" s="27"/>
      <c r="P1103" s="27"/>
      <c r="Q1103" s="27"/>
      <c r="R1103" s="27"/>
      <c r="S1103" s="27"/>
      <c r="T1103" s="27"/>
    </row>
    <row r="1104" spans="13:20" ht="12.75" hidden="1">
      <c r="M1104" s="27"/>
      <c r="N1104" s="27"/>
      <c r="O1104" s="27"/>
      <c r="P1104" s="27"/>
      <c r="Q1104" s="27"/>
      <c r="R1104" s="27"/>
      <c r="S1104" s="27"/>
      <c r="T1104" s="27"/>
    </row>
    <row r="1105" spans="13:20" ht="12.75" hidden="1">
      <c r="M1105" s="27"/>
      <c r="N1105" s="27"/>
      <c r="O1105" s="27"/>
      <c r="P1105" s="27"/>
      <c r="Q1105" s="27"/>
      <c r="R1105" s="27"/>
      <c r="S1105" s="27"/>
      <c r="T1105" s="27"/>
    </row>
    <row r="1106" spans="13:20" ht="12.75" hidden="1">
      <c r="M1106" s="27"/>
      <c r="N1106" s="27"/>
      <c r="O1106" s="27"/>
      <c r="P1106" s="27"/>
      <c r="Q1106" s="27"/>
      <c r="R1106" s="27"/>
      <c r="S1106" s="27"/>
      <c r="T1106" s="27"/>
    </row>
    <row r="1107" spans="13:20" ht="12.75" hidden="1">
      <c r="M1107" s="27"/>
      <c r="N1107" s="27"/>
      <c r="O1107" s="27"/>
      <c r="P1107" s="27"/>
      <c r="Q1107" s="27"/>
      <c r="R1107" s="27"/>
      <c r="S1107" s="27"/>
      <c r="T1107" s="27"/>
    </row>
    <row r="1108" spans="13:20" ht="12.75" hidden="1">
      <c r="M1108" s="27"/>
      <c r="N1108" s="27"/>
      <c r="O1108" s="27"/>
      <c r="P1108" s="27"/>
      <c r="Q1108" s="27"/>
      <c r="R1108" s="27"/>
      <c r="S1108" s="27"/>
      <c r="T1108" s="27"/>
    </row>
    <row r="1109" spans="13:20" ht="12.75" hidden="1">
      <c r="M1109" s="27"/>
      <c r="N1109" s="27"/>
      <c r="O1109" s="27"/>
      <c r="P1109" s="27"/>
      <c r="Q1109" s="27"/>
      <c r="R1109" s="27"/>
      <c r="S1109" s="27"/>
      <c r="T1109" s="27"/>
    </row>
    <row r="1110" spans="13:20" ht="12.75" hidden="1">
      <c r="M1110" s="27"/>
      <c r="N1110" s="27"/>
      <c r="O1110" s="27"/>
      <c r="P1110" s="27"/>
      <c r="Q1110" s="27"/>
      <c r="R1110" s="27"/>
      <c r="S1110" s="27"/>
      <c r="T1110" s="27"/>
    </row>
    <row r="1111" spans="13:20" ht="12.75" hidden="1">
      <c r="M1111" s="27"/>
      <c r="N1111" s="27"/>
      <c r="O1111" s="27"/>
      <c r="P1111" s="27"/>
      <c r="Q1111" s="27"/>
      <c r="R1111" s="27"/>
      <c r="S1111" s="27"/>
      <c r="T1111" s="27"/>
    </row>
    <row r="1112" spans="13:20" ht="12.75" hidden="1">
      <c r="M1112" s="27"/>
      <c r="N1112" s="27"/>
      <c r="O1112" s="27"/>
      <c r="P1112" s="27"/>
      <c r="Q1112" s="27"/>
      <c r="R1112" s="27"/>
      <c r="S1112" s="27"/>
      <c r="T1112" s="27"/>
    </row>
    <row r="1113" spans="13:20" ht="12.75" hidden="1">
      <c r="M1113" s="27"/>
      <c r="N1113" s="27"/>
      <c r="O1113" s="27"/>
      <c r="P1113" s="27"/>
      <c r="Q1113" s="27"/>
      <c r="R1113" s="27"/>
      <c r="S1113" s="27"/>
      <c r="T1113" s="27"/>
    </row>
    <row r="1114" spans="13:20" ht="12.75" hidden="1">
      <c r="M1114" s="27"/>
      <c r="N1114" s="27"/>
      <c r="O1114" s="27"/>
      <c r="P1114" s="27"/>
      <c r="Q1114" s="27"/>
      <c r="R1114" s="27"/>
      <c r="S1114" s="27"/>
      <c r="T1114" s="27"/>
    </row>
    <row r="1115" spans="13:20" ht="12.75" hidden="1">
      <c r="M1115" s="27"/>
      <c r="N1115" s="27"/>
      <c r="O1115" s="27"/>
      <c r="P1115" s="27"/>
      <c r="Q1115" s="27"/>
      <c r="R1115" s="27"/>
      <c r="S1115" s="27"/>
      <c r="T1115" s="27"/>
    </row>
    <row r="1116" spans="13:20" ht="12.75" hidden="1">
      <c r="M1116" s="27"/>
      <c r="N1116" s="27"/>
      <c r="O1116" s="27"/>
      <c r="P1116" s="27"/>
      <c r="Q1116" s="27"/>
      <c r="R1116" s="27"/>
      <c r="S1116" s="27"/>
      <c r="T1116" s="27"/>
    </row>
    <row r="1117" spans="13:20" ht="12.75" hidden="1">
      <c r="M1117" s="27"/>
      <c r="N1117" s="27"/>
      <c r="O1117" s="27"/>
      <c r="P1117" s="27"/>
      <c r="Q1117" s="27"/>
      <c r="R1117" s="27"/>
      <c r="S1117" s="27"/>
      <c r="T1117" s="27"/>
    </row>
    <row r="1118" spans="13:20" ht="12.75" hidden="1">
      <c r="M1118" s="27"/>
      <c r="N1118" s="27"/>
      <c r="O1118" s="27"/>
      <c r="P1118" s="27"/>
      <c r="Q1118" s="27"/>
      <c r="R1118" s="27"/>
      <c r="S1118" s="27"/>
      <c r="T1118" s="27"/>
    </row>
    <row r="1119" spans="13:20" ht="12.75" hidden="1">
      <c r="M1119" s="27"/>
      <c r="N1119" s="27"/>
      <c r="O1119" s="27"/>
      <c r="P1119" s="27"/>
      <c r="Q1119" s="27"/>
      <c r="R1119" s="27"/>
      <c r="S1119" s="27"/>
      <c r="T1119" s="27"/>
    </row>
    <row r="1120" spans="13:20" ht="12.75" hidden="1">
      <c r="M1120" s="27"/>
      <c r="N1120" s="27"/>
      <c r="O1120" s="27"/>
      <c r="P1120" s="27"/>
      <c r="Q1120" s="27"/>
      <c r="R1120" s="27"/>
      <c r="S1120" s="27"/>
      <c r="T1120" s="27"/>
    </row>
    <row r="1121" spans="13:20" ht="12.75" hidden="1">
      <c r="M1121" s="27"/>
      <c r="N1121" s="27"/>
      <c r="O1121" s="27"/>
      <c r="P1121" s="27"/>
      <c r="Q1121" s="27"/>
      <c r="R1121" s="27"/>
      <c r="S1121" s="27"/>
      <c r="T1121" s="27"/>
    </row>
    <row r="1122" spans="13:20" ht="12.75" hidden="1">
      <c r="M1122" s="27"/>
      <c r="N1122" s="27"/>
      <c r="O1122" s="27"/>
      <c r="P1122" s="27"/>
      <c r="Q1122" s="27"/>
      <c r="R1122" s="27"/>
      <c r="S1122" s="27"/>
      <c r="T1122" s="27"/>
    </row>
    <row r="1123" spans="13:20" ht="12.75" hidden="1">
      <c r="M1123" s="27"/>
      <c r="N1123" s="27"/>
      <c r="O1123" s="27"/>
      <c r="P1123" s="27"/>
      <c r="Q1123" s="27"/>
      <c r="R1123" s="27"/>
      <c r="S1123" s="27"/>
      <c r="T1123" s="27"/>
    </row>
    <row r="1124" spans="13:20" ht="12.75" hidden="1">
      <c r="M1124" s="27"/>
      <c r="N1124" s="27"/>
      <c r="O1124" s="27"/>
      <c r="P1124" s="27"/>
      <c r="Q1124" s="27"/>
      <c r="R1124" s="27"/>
      <c r="S1124" s="27"/>
      <c r="T1124" s="27"/>
    </row>
    <row r="1125" spans="13:20" ht="12.75" hidden="1">
      <c r="M1125" s="27"/>
      <c r="N1125" s="27"/>
      <c r="O1125" s="27"/>
      <c r="P1125" s="27"/>
      <c r="Q1125" s="27"/>
      <c r="R1125" s="27"/>
      <c r="S1125" s="27"/>
      <c r="T1125" s="27"/>
    </row>
    <row r="1126" spans="13:20" ht="12.75" hidden="1">
      <c r="M1126" s="27"/>
      <c r="N1126" s="27"/>
      <c r="O1126" s="27"/>
      <c r="P1126" s="27"/>
      <c r="Q1126" s="27"/>
      <c r="R1126" s="27"/>
      <c r="S1126" s="27"/>
      <c r="T1126" s="27"/>
    </row>
    <row r="1127" spans="13:20" ht="12.75" hidden="1">
      <c r="M1127" s="27"/>
      <c r="N1127" s="27"/>
      <c r="O1127" s="27"/>
      <c r="P1127" s="27"/>
      <c r="Q1127" s="27"/>
      <c r="R1127" s="27"/>
      <c r="S1127" s="27"/>
      <c r="T1127" s="27"/>
    </row>
    <row r="1128" spans="13:20" ht="12.75" hidden="1">
      <c r="M1128" s="27"/>
      <c r="N1128" s="27"/>
      <c r="O1128" s="27"/>
      <c r="P1128" s="27"/>
      <c r="Q1128" s="27"/>
      <c r="R1128" s="27"/>
      <c r="S1128" s="27"/>
      <c r="T1128" s="27"/>
    </row>
    <row r="1129" spans="13:20" ht="12.75" hidden="1">
      <c r="M1129" s="27"/>
      <c r="N1129" s="27"/>
      <c r="O1129" s="27"/>
      <c r="P1129" s="27"/>
      <c r="Q1129" s="27"/>
      <c r="R1129" s="27"/>
      <c r="S1129" s="27"/>
      <c r="T1129" s="27"/>
    </row>
    <row r="1130" spans="13:20" ht="12.75" hidden="1">
      <c r="M1130" s="27"/>
      <c r="N1130" s="27"/>
      <c r="O1130" s="27"/>
      <c r="P1130" s="27"/>
      <c r="Q1130" s="27"/>
      <c r="R1130" s="27"/>
      <c r="S1130" s="27"/>
      <c r="T1130" s="27"/>
    </row>
    <row r="1131" spans="13:20" ht="12.75" hidden="1">
      <c r="M1131" s="27"/>
      <c r="N1131" s="27"/>
      <c r="O1131" s="27"/>
      <c r="P1131" s="27"/>
      <c r="Q1131" s="27"/>
      <c r="R1131" s="27"/>
      <c r="S1131" s="27"/>
      <c r="T1131" s="27"/>
    </row>
    <row r="1132" spans="13:20" ht="12.75" hidden="1">
      <c r="M1132" s="27"/>
      <c r="N1132" s="27"/>
      <c r="O1132" s="27"/>
      <c r="P1132" s="27"/>
      <c r="Q1132" s="27"/>
      <c r="R1132" s="27"/>
      <c r="S1132" s="27"/>
      <c r="T1132" s="27"/>
    </row>
    <row r="1133" spans="13:20" ht="12.75" hidden="1">
      <c r="M1133" s="27"/>
      <c r="N1133" s="27"/>
      <c r="O1133" s="27"/>
      <c r="P1133" s="27"/>
      <c r="Q1133" s="27"/>
      <c r="R1133" s="27"/>
      <c r="S1133" s="27"/>
      <c r="T1133" s="27"/>
    </row>
    <row r="1134" spans="13:20" ht="12.75" hidden="1">
      <c r="M1134" s="27"/>
      <c r="N1134" s="27"/>
      <c r="O1134" s="27"/>
      <c r="P1134" s="27"/>
      <c r="Q1134" s="27"/>
      <c r="R1134" s="27"/>
      <c r="S1134" s="27"/>
      <c r="T1134" s="27"/>
    </row>
    <row r="1135" spans="13:20" ht="12.75" hidden="1">
      <c r="M1135" s="27"/>
      <c r="N1135" s="27"/>
      <c r="O1135" s="27"/>
      <c r="P1135" s="27"/>
      <c r="Q1135" s="27"/>
      <c r="R1135" s="27"/>
      <c r="S1135" s="27"/>
      <c r="T1135" s="27"/>
    </row>
    <row r="1136" spans="13:20" ht="12.75" hidden="1">
      <c r="M1136" s="27"/>
      <c r="N1136" s="27"/>
      <c r="O1136" s="27"/>
      <c r="P1136" s="27"/>
      <c r="Q1136" s="27"/>
      <c r="R1136" s="27"/>
      <c r="S1136" s="27"/>
      <c r="T1136" s="27"/>
    </row>
    <row r="1137" spans="13:20" ht="12.75" hidden="1">
      <c r="M1137" s="27"/>
      <c r="N1137" s="27"/>
      <c r="O1137" s="27"/>
      <c r="P1137" s="27"/>
      <c r="Q1137" s="27"/>
      <c r="R1137" s="27"/>
      <c r="S1137" s="27"/>
      <c r="T1137" s="27"/>
    </row>
    <row r="1138" spans="13:20" ht="12.75" hidden="1">
      <c r="M1138" s="27"/>
      <c r="N1138" s="27"/>
      <c r="O1138" s="27"/>
      <c r="P1138" s="27"/>
      <c r="Q1138" s="27"/>
      <c r="R1138" s="27"/>
      <c r="S1138" s="27"/>
      <c r="T1138" s="27"/>
    </row>
    <row r="1139" spans="13:20" ht="12.75" hidden="1">
      <c r="M1139" s="27"/>
      <c r="N1139" s="27"/>
      <c r="O1139" s="27"/>
      <c r="P1139" s="27"/>
      <c r="Q1139" s="27"/>
      <c r="R1139" s="27"/>
      <c r="S1139" s="27"/>
      <c r="T1139" s="27"/>
    </row>
    <row r="1140" spans="13:20" ht="12.75" hidden="1">
      <c r="M1140" s="27"/>
      <c r="N1140" s="27"/>
      <c r="O1140" s="27"/>
      <c r="P1140" s="27"/>
      <c r="Q1140" s="27"/>
      <c r="R1140" s="27"/>
      <c r="S1140" s="27"/>
      <c r="T1140" s="27"/>
    </row>
    <row r="1141" spans="13:20" ht="12.75" hidden="1">
      <c r="M1141" s="27"/>
      <c r="N1141" s="27"/>
      <c r="O1141" s="27"/>
      <c r="P1141" s="27"/>
      <c r="Q1141" s="27"/>
      <c r="R1141" s="27"/>
      <c r="S1141" s="27"/>
      <c r="T1141" s="27"/>
    </row>
    <row r="1142" spans="13:20" ht="12.75" hidden="1">
      <c r="M1142" s="27"/>
      <c r="N1142" s="27"/>
      <c r="O1142" s="27"/>
      <c r="P1142" s="27"/>
      <c r="Q1142" s="27"/>
      <c r="R1142" s="27"/>
      <c r="S1142" s="27"/>
      <c r="T1142" s="27"/>
    </row>
    <row r="1143" spans="13:20" ht="12.75" hidden="1">
      <c r="M1143" s="27"/>
      <c r="N1143" s="27"/>
      <c r="O1143" s="27"/>
      <c r="P1143" s="27"/>
      <c r="Q1143" s="27"/>
      <c r="R1143" s="27"/>
      <c r="S1143" s="27"/>
      <c r="T1143" s="27"/>
    </row>
    <row r="1144" spans="13:20" ht="12.75" hidden="1">
      <c r="M1144" s="27"/>
      <c r="N1144" s="27"/>
      <c r="O1144" s="27"/>
      <c r="P1144" s="27"/>
      <c r="Q1144" s="27"/>
      <c r="R1144" s="27"/>
      <c r="S1144" s="27"/>
      <c r="T1144" s="27"/>
    </row>
    <row r="1145" spans="13:20" ht="12.75" hidden="1">
      <c r="M1145" s="27"/>
      <c r="N1145" s="27"/>
      <c r="O1145" s="27"/>
      <c r="P1145" s="27"/>
      <c r="Q1145" s="27"/>
      <c r="R1145" s="27"/>
      <c r="S1145" s="27"/>
      <c r="T1145" s="27"/>
    </row>
    <row r="1146" spans="13:20" ht="12.75" hidden="1">
      <c r="M1146" s="27"/>
      <c r="N1146" s="27"/>
      <c r="O1146" s="27"/>
      <c r="P1146" s="27"/>
      <c r="Q1146" s="27"/>
      <c r="R1146" s="27"/>
      <c r="S1146" s="27"/>
      <c r="T1146" s="27"/>
    </row>
    <row r="1147" spans="13:20" ht="12.75" hidden="1">
      <c r="M1147" s="27"/>
      <c r="N1147" s="27"/>
      <c r="O1147" s="27"/>
      <c r="P1147" s="27"/>
      <c r="Q1147" s="27"/>
      <c r="R1147" s="27"/>
      <c r="S1147" s="27"/>
      <c r="T1147" s="27"/>
    </row>
    <row r="1148" spans="13:20" ht="12.75" hidden="1">
      <c r="M1148" s="27"/>
      <c r="N1148" s="27"/>
      <c r="O1148" s="27"/>
      <c r="P1148" s="27"/>
      <c r="Q1148" s="27"/>
      <c r="R1148" s="27"/>
      <c r="S1148" s="27"/>
      <c r="T1148" s="27"/>
    </row>
    <row r="1149" spans="13:20" ht="12.75" hidden="1">
      <c r="M1149" s="27"/>
      <c r="N1149" s="27"/>
      <c r="O1149" s="27"/>
      <c r="P1149" s="27"/>
      <c r="Q1149" s="27"/>
      <c r="R1149" s="27"/>
      <c r="S1149" s="27"/>
      <c r="T1149" s="27"/>
    </row>
    <row r="1150" spans="13:20" ht="12.75" hidden="1">
      <c r="M1150" s="27"/>
      <c r="N1150" s="27"/>
      <c r="O1150" s="27"/>
      <c r="P1150" s="27"/>
      <c r="Q1150" s="27"/>
      <c r="R1150" s="27"/>
      <c r="S1150" s="27"/>
      <c r="T1150" s="27"/>
    </row>
    <row r="1151" spans="13:20" ht="12.75" hidden="1">
      <c r="M1151" s="27"/>
      <c r="N1151" s="27"/>
      <c r="O1151" s="27"/>
      <c r="P1151" s="27"/>
      <c r="Q1151" s="27"/>
      <c r="R1151" s="27"/>
      <c r="S1151" s="27"/>
      <c r="T1151" s="27"/>
    </row>
    <row r="1152" spans="13:20" ht="12.75" hidden="1">
      <c r="M1152" s="27"/>
      <c r="N1152" s="27"/>
      <c r="O1152" s="27"/>
      <c r="P1152" s="27"/>
      <c r="Q1152" s="27"/>
      <c r="R1152" s="27"/>
      <c r="S1152" s="27"/>
      <c r="T1152" s="27"/>
    </row>
    <row r="1153" spans="13:20" ht="12.75" hidden="1">
      <c r="M1153" s="27"/>
      <c r="N1153" s="27"/>
      <c r="O1153" s="27"/>
      <c r="P1153" s="27"/>
      <c r="Q1153" s="27"/>
      <c r="R1153" s="27"/>
      <c r="S1153" s="27"/>
      <c r="T1153" s="27"/>
    </row>
    <row r="1154" spans="13:20" ht="12.75" hidden="1">
      <c r="M1154" s="27"/>
      <c r="N1154" s="27"/>
      <c r="O1154" s="27"/>
      <c r="P1154" s="27"/>
      <c r="Q1154" s="27"/>
      <c r="R1154" s="27"/>
      <c r="S1154" s="27"/>
      <c r="T1154" s="27"/>
    </row>
    <row r="1155" spans="13:20" ht="12.75" hidden="1">
      <c r="M1155" s="27"/>
      <c r="N1155" s="27"/>
      <c r="O1155" s="27"/>
      <c r="P1155" s="27"/>
      <c r="Q1155" s="27"/>
      <c r="R1155" s="27"/>
      <c r="S1155" s="27"/>
      <c r="T1155" s="27"/>
    </row>
    <row r="1156" spans="13:20" ht="12.75" hidden="1">
      <c r="M1156" s="27"/>
      <c r="N1156" s="27"/>
      <c r="O1156" s="27"/>
      <c r="P1156" s="27"/>
      <c r="Q1156" s="27"/>
      <c r="R1156" s="27"/>
      <c r="S1156" s="27"/>
      <c r="T1156" s="27"/>
    </row>
    <row r="1157" spans="13:20" ht="12.75" hidden="1">
      <c r="M1157" s="27"/>
      <c r="N1157" s="27"/>
      <c r="O1157" s="27"/>
      <c r="P1157" s="27"/>
      <c r="Q1157" s="27"/>
      <c r="R1157" s="27"/>
      <c r="S1157" s="27"/>
      <c r="T1157" s="27"/>
    </row>
    <row r="1158" spans="13:20" ht="12.75" hidden="1">
      <c r="M1158" s="27"/>
      <c r="N1158" s="27"/>
      <c r="O1158" s="27"/>
      <c r="P1158" s="27"/>
      <c r="Q1158" s="27"/>
      <c r="R1158" s="27"/>
      <c r="S1158" s="27"/>
      <c r="T1158" s="27"/>
    </row>
    <row r="1159" spans="13:20" ht="12.75" hidden="1">
      <c r="M1159" s="27"/>
      <c r="N1159" s="27"/>
      <c r="O1159" s="27"/>
      <c r="P1159" s="27"/>
      <c r="Q1159" s="27"/>
      <c r="R1159" s="27"/>
      <c r="S1159" s="27"/>
      <c r="T1159" s="27"/>
    </row>
    <row r="1160" spans="13:20" ht="12.75" hidden="1">
      <c r="M1160" s="27"/>
      <c r="N1160" s="27"/>
      <c r="O1160" s="27"/>
      <c r="P1160" s="27"/>
      <c r="Q1160" s="27"/>
      <c r="R1160" s="27"/>
      <c r="S1160" s="27"/>
      <c r="T1160" s="27"/>
    </row>
    <row r="1161" spans="13:20" ht="12.75" hidden="1">
      <c r="M1161" s="27"/>
      <c r="N1161" s="27"/>
      <c r="O1161" s="27"/>
      <c r="P1161" s="27"/>
      <c r="Q1161" s="27"/>
      <c r="R1161" s="27"/>
      <c r="S1161" s="27"/>
      <c r="T1161" s="27"/>
    </row>
    <row r="1162" spans="13:20" ht="12.75" hidden="1">
      <c r="M1162" s="27"/>
      <c r="N1162" s="27"/>
      <c r="O1162" s="27"/>
      <c r="P1162" s="27"/>
      <c r="Q1162" s="27"/>
      <c r="R1162" s="27"/>
      <c r="S1162" s="27"/>
      <c r="T1162" s="27"/>
    </row>
    <row r="1163" spans="13:20" ht="12.75" hidden="1">
      <c r="M1163" s="27"/>
      <c r="N1163" s="27"/>
      <c r="O1163" s="27"/>
      <c r="P1163" s="27"/>
      <c r="Q1163" s="27"/>
      <c r="R1163" s="27"/>
      <c r="S1163" s="27"/>
      <c r="T1163" s="27"/>
    </row>
    <row r="1164" spans="13:20" ht="12.75" hidden="1">
      <c r="M1164" s="27"/>
      <c r="N1164" s="27"/>
      <c r="O1164" s="27"/>
      <c r="P1164" s="27"/>
      <c r="Q1164" s="27"/>
      <c r="R1164" s="27"/>
      <c r="S1164" s="27"/>
      <c r="T1164" s="27"/>
    </row>
    <row r="1165" spans="13:20" ht="12.75" hidden="1">
      <c r="M1165" s="27"/>
      <c r="N1165" s="27"/>
      <c r="O1165" s="27"/>
      <c r="P1165" s="27"/>
      <c r="Q1165" s="27"/>
      <c r="R1165" s="27"/>
      <c r="S1165" s="27"/>
      <c r="T1165" s="27"/>
    </row>
    <row r="1166" spans="13:20" ht="12.75" hidden="1">
      <c r="M1166" s="27"/>
      <c r="N1166" s="27"/>
      <c r="O1166" s="27"/>
      <c r="P1166" s="27"/>
      <c r="Q1166" s="27"/>
      <c r="R1166" s="27"/>
      <c r="S1166" s="27"/>
      <c r="T1166" s="27"/>
    </row>
    <row r="1167" spans="13:20" ht="12.75" hidden="1">
      <c r="M1167" s="27"/>
      <c r="N1167" s="27"/>
      <c r="O1167" s="27"/>
      <c r="P1167" s="27"/>
      <c r="Q1167" s="27"/>
      <c r="R1167" s="27"/>
      <c r="S1167" s="27"/>
      <c r="T1167" s="27"/>
    </row>
    <row r="1168" spans="13:20" ht="12.75" hidden="1">
      <c r="M1168" s="27"/>
      <c r="N1168" s="27"/>
      <c r="O1168" s="27"/>
      <c r="P1168" s="27"/>
      <c r="Q1168" s="27"/>
      <c r="R1168" s="27"/>
      <c r="S1168" s="27"/>
      <c r="T1168" s="27"/>
    </row>
    <row r="1169" spans="13:20" ht="12.75" hidden="1">
      <c r="M1169" s="27"/>
      <c r="N1169" s="27"/>
      <c r="O1169" s="27"/>
      <c r="P1169" s="27"/>
      <c r="Q1169" s="27"/>
      <c r="R1169" s="27"/>
      <c r="S1169" s="27"/>
      <c r="T1169" s="27"/>
    </row>
    <row r="1170" spans="13:20" ht="12.75" hidden="1">
      <c r="M1170" s="27"/>
      <c r="N1170" s="27"/>
      <c r="O1170" s="27"/>
      <c r="P1170" s="27"/>
      <c r="Q1170" s="27"/>
      <c r="R1170" s="27"/>
      <c r="S1170" s="27"/>
      <c r="T1170" s="27"/>
    </row>
    <row r="1171" spans="13:20" ht="12.75" hidden="1">
      <c r="M1171" s="27"/>
      <c r="N1171" s="27"/>
      <c r="O1171" s="27"/>
      <c r="P1171" s="27"/>
      <c r="Q1171" s="27"/>
      <c r="R1171" s="27"/>
      <c r="S1171" s="27"/>
      <c r="T1171" s="27"/>
    </row>
    <row r="1172" spans="13:20" ht="12.75" hidden="1">
      <c r="M1172" s="27"/>
      <c r="N1172" s="27"/>
      <c r="O1172" s="27"/>
      <c r="P1172" s="27"/>
      <c r="Q1172" s="27"/>
      <c r="R1172" s="27"/>
      <c r="S1172" s="27"/>
      <c r="T1172" s="27"/>
    </row>
    <row r="1173" spans="13:20" ht="12.75" hidden="1">
      <c r="M1173" s="27"/>
      <c r="N1173" s="27"/>
      <c r="O1173" s="27"/>
      <c r="P1173" s="27"/>
      <c r="Q1173" s="27"/>
      <c r="R1173" s="27"/>
      <c r="S1173" s="27"/>
      <c r="T1173" s="27"/>
    </row>
    <row r="1174" spans="13:20" ht="12.75" hidden="1">
      <c r="M1174" s="27"/>
      <c r="N1174" s="27"/>
      <c r="O1174" s="27"/>
      <c r="P1174" s="27"/>
      <c r="Q1174" s="27"/>
      <c r="R1174" s="27"/>
      <c r="S1174" s="27"/>
      <c r="T1174" s="27"/>
    </row>
    <row r="1175" spans="13:20" ht="12.75" hidden="1">
      <c r="M1175" s="27"/>
      <c r="N1175" s="27"/>
      <c r="O1175" s="27"/>
      <c r="P1175" s="27"/>
      <c r="Q1175" s="27"/>
      <c r="R1175" s="27"/>
      <c r="S1175" s="27"/>
      <c r="T1175" s="27"/>
    </row>
    <row r="1176" spans="13:20" ht="12.75" hidden="1">
      <c r="M1176" s="27"/>
      <c r="N1176" s="27"/>
      <c r="O1176" s="27"/>
      <c r="P1176" s="27"/>
      <c r="Q1176" s="27"/>
      <c r="R1176" s="27"/>
      <c r="S1176" s="27"/>
      <c r="T1176" s="27"/>
    </row>
    <row r="1177" spans="13:20" ht="12.75" hidden="1">
      <c r="M1177" s="27"/>
      <c r="N1177" s="27"/>
      <c r="O1177" s="27"/>
      <c r="P1177" s="27"/>
      <c r="Q1177" s="27"/>
      <c r="R1177" s="27"/>
      <c r="S1177" s="27"/>
      <c r="T1177" s="27"/>
    </row>
    <row r="1178" spans="13:20" ht="12.75" hidden="1">
      <c r="M1178" s="27"/>
      <c r="N1178" s="27"/>
      <c r="O1178" s="27"/>
      <c r="P1178" s="27"/>
      <c r="Q1178" s="27"/>
      <c r="R1178" s="27"/>
      <c r="S1178" s="27"/>
      <c r="T1178" s="27"/>
    </row>
    <row r="1179" spans="13:20" ht="12.75" hidden="1">
      <c r="M1179" s="27"/>
      <c r="N1179" s="27"/>
      <c r="O1179" s="27"/>
      <c r="P1179" s="27"/>
      <c r="Q1179" s="27"/>
      <c r="R1179" s="27"/>
      <c r="S1179" s="27"/>
      <c r="T1179" s="27"/>
    </row>
    <row r="1180" spans="13:20" ht="12.75" hidden="1">
      <c r="M1180" s="27"/>
      <c r="N1180" s="27"/>
      <c r="O1180" s="27"/>
      <c r="P1180" s="27"/>
      <c r="Q1180" s="27"/>
      <c r="R1180" s="27"/>
      <c r="S1180" s="27"/>
      <c r="T1180" s="27"/>
    </row>
    <row r="1181" spans="13:20" ht="12.75" hidden="1">
      <c r="M1181" s="27"/>
      <c r="N1181" s="27"/>
      <c r="O1181" s="27"/>
      <c r="P1181" s="27"/>
      <c r="Q1181" s="27"/>
      <c r="R1181" s="27"/>
      <c r="S1181" s="27"/>
      <c r="T1181" s="27"/>
    </row>
    <row r="1182" spans="13:20" ht="12.75" hidden="1">
      <c r="M1182" s="27"/>
      <c r="N1182" s="27"/>
      <c r="O1182" s="27"/>
      <c r="P1182" s="27"/>
      <c r="Q1182" s="27"/>
      <c r="R1182" s="27"/>
      <c r="S1182" s="27"/>
      <c r="T1182" s="27"/>
    </row>
    <row r="1183" spans="13:20" ht="12.75" hidden="1">
      <c r="M1183" s="27"/>
      <c r="N1183" s="27"/>
      <c r="O1183" s="27"/>
      <c r="P1183" s="27"/>
      <c r="Q1183" s="27"/>
      <c r="R1183" s="27"/>
      <c r="S1183" s="27"/>
      <c r="T1183" s="27"/>
    </row>
    <row r="1184" spans="13:20" ht="12.75" hidden="1">
      <c r="M1184" s="27"/>
      <c r="N1184" s="27"/>
      <c r="O1184" s="27"/>
      <c r="P1184" s="27"/>
      <c r="Q1184" s="27"/>
      <c r="R1184" s="27"/>
      <c r="S1184" s="27"/>
      <c r="T1184" s="27"/>
    </row>
    <row r="1185" spans="13:20" ht="12.75" hidden="1">
      <c r="M1185" s="27"/>
      <c r="N1185" s="27"/>
      <c r="O1185" s="27"/>
      <c r="P1185" s="27"/>
      <c r="Q1185" s="27"/>
      <c r="R1185" s="27"/>
      <c r="S1185" s="27"/>
      <c r="T1185" s="27"/>
    </row>
    <row r="1186" spans="13:20" ht="12.75" hidden="1">
      <c r="M1186" s="27"/>
      <c r="N1186" s="27"/>
      <c r="O1186" s="27"/>
      <c r="P1186" s="27"/>
      <c r="Q1186" s="27"/>
      <c r="R1186" s="27"/>
      <c r="S1186" s="27"/>
      <c r="T1186" s="27"/>
    </row>
    <row r="1187" spans="13:20" ht="12.75" hidden="1">
      <c r="M1187" s="27"/>
      <c r="N1187" s="27"/>
      <c r="O1187" s="27"/>
      <c r="P1187" s="27"/>
      <c r="Q1187" s="27"/>
      <c r="R1187" s="27"/>
      <c r="S1187" s="27"/>
      <c r="T1187" s="27"/>
    </row>
    <row r="1188" spans="13:20" ht="12.75" hidden="1">
      <c r="M1188" s="27"/>
      <c r="N1188" s="27"/>
      <c r="O1188" s="27"/>
      <c r="P1188" s="27"/>
      <c r="Q1188" s="27"/>
      <c r="R1188" s="27"/>
      <c r="S1188" s="27"/>
      <c r="T1188" s="27"/>
    </row>
    <row r="1189" spans="13:20" ht="12.75" hidden="1">
      <c r="M1189" s="27"/>
      <c r="N1189" s="27"/>
      <c r="O1189" s="27"/>
      <c r="P1189" s="27"/>
      <c r="Q1189" s="27"/>
      <c r="R1189" s="27"/>
      <c r="S1189" s="27"/>
      <c r="T1189" s="27"/>
    </row>
    <row r="1190" spans="13:20" ht="12.75" hidden="1">
      <c r="M1190" s="27"/>
      <c r="N1190" s="27"/>
      <c r="O1190" s="27"/>
      <c r="P1190" s="27"/>
      <c r="Q1190" s="27"/>
      <c r="R1190" s="27"/>
      <c r="S1190" s="27"/>
      <c r="T1190" s="27"/>
    </row>
    <row r="1191" spans="13:20" ht="12.75" hidden="1">
      <c r="M1191" s="27"/>
      <c r="N1191" s="27"/>
      <c r="O1191" s="27"/>
      <c r="P1191" s="27"/>
      <c r="Q1191" s="27"/>
      <c r="R1191" s="27"/>
      <c r="S1191" s="27"/>
      <c r="T1191" s="27"/>
    </row>
    <row r="1192" spans="13:20" ht="12.75" hidden="1">
      <c r="M1192" s="27"/>
      <c r="N1192" s="27"/>
      <c r="O1192" s="27"/>
      <c r="P1192" s="27"/>
      <c r="Q1192" s="27"/>
      <c r="R1192" s="27"/>
      <c r="S1192" s="27"/>
      <c r="T1192" s="27"/>
    </row>
    <row r="1193" spans="13:20" ht="12.75" hidden="1">
      <c r="M1193" s="27"/>
      <c r="N1193" s="27"/>
      <c r="O1193" s="27"/>
      <c r="P1193" s="27"/>
      <c r="Q1193" s="27"/>
      <c r="R1193" s="27"/>
      <c r="S1193" s="27"/>
      <c r="T1193" s="27"/>
    </row>
    <row r="1194" spans="13:20" ht="12.75" hidden="1">
      <c r="M1194" s="27"/>
      <c r="N1194" s="27"/>
      <c r="O1194" s="27"/>
      <c r="P1194" s="27"/>
      <c r="Q1194" s="27"/>
      <c r="R1194" s="27"/>
      <c r="S1194" s="27"/>
      <c r="T1194" s="27"/>
    </row>
    <row r="1195" spans="13:20" ht="12.75" hidden="1">
      <c r="M1195" s="27"/>
      <c r="N1195" s="27"/>
      <c r="O1195" s="27"/>
      <c r="P1195" s="27"/>
      <c r="Q1195" s="27"/>
      <c r="R1195" s="27"/>
      <c r="S1195" s="27"/>
      <c r="T1195" s="27"/>
    </row>
    <row r="1196" spans="13:20" ht="12.75" hidden="1">
      <c r="M1196" s="27"/>
      <c r="N1196" s="27"/>
      <c r="O1196" s="27"/>
      <c r="P1196" s="27"/>
      <c r="Q1196" s="27"/>
      <c r="R1196" s="27"/>
      <c r="S1196" s="27"/>
      <c r="T1196" s="27"/>
    </row>
    <row r="1197" spans="13:20" ht="12.75" hidden="1">
      <c r="M1197" s="27"/>
      <c r="N1197" s="27"/>
      <c r="O1197" s="27"/>
      <c r="P1197" s="27"/>
      <c r="Q1197" s="27"/>
      <c r="R1197" s="27"/>
      <c r="S1197" s="27"/>
      <c r="T1197" s="27"/>
    </row>
    <row r="1198" spans="13:20" ht="12.75" hidden="1">
      <c r="M1198" s="27"/>
      <c r="N1198" s="27"/>
      <c r="O1198" s="27"/>
      <c r="P1198" s="27"/>
      <c r="Q1198" s="27"/>
      <c r="R1198" s="27"/>
      <c r="S1198" s="27"/>
      <c r="T1198" s="27"/>
    </row>
    <row r="1199" spans="13:20" ht="12.75" hidden="1">
      <c r="M1199" s="27"/>
      <c r="N1199" s="27"/>
      <c r="O1199" s="27"/>
      <c r="P1199" s="27"/>
      <c r="Q1199" s="27"/>
      <c r="R1199" s="27"/>
      <c r="S1199" s="27"/>
      <c r="T1199" s="27"/>
    </row>
    <row r="1200" spans="13:20" ht="12.75" hidden="1">
      <c r="M1200" s="27"/>
      <c r="N1200" s="27"/>
      <c r="O1200" s="27"/>
      <c r="P1200" s="27"/>
      <c r="Q1200" s="27"/>
      <c r="R1200" s="27"/>
      <c r="S1200" s="27"/>
      <c r="T1200" s="27"/>
    </row>
    <row r="1201" spans="13:20" ht="12.75" hidden="1">
      <c r="M1201" s="27"/>
      <c r="N1201" s="27"/>
      <c r="O1201" s="27"/>
      <c r="P1201" s="27"/>
      <c r="Q1201" s="27"/>
      <c r="R1201" s="27"/>
      <c r="S1201" s="27"/>
      <c r="T1201" s="27"/>
    </row>
    <row r="1202" spans="13:20" ht="12.75" hidden="1">
      <c r="M1202" s="27"/>
      <c r="N1202" s="27"/>
      <c r="O1202" s="27"/>
      <c r="P1202" s="27"/>
      <c r="Q1202" s="27"/>
      <c r="R1202" s="27"/>
      <c r="S1202" s="27"/>
      <c r="T1202" s="27"/>
    </row>
    <row r="1203" spans="13:20" ht="12.75" hidden="1">
      <c r="M1203" s="27"/>
      <c r="N1203" s="27"/>
      <c r="O1203" s="27"/>
      <c r="P1203" s="27"/>
      <c r="Q1203" s="27"/>
      <c r="R1203" s="27"/>
      <c r="S1203" s="27"/>
      <c r="T1203" s="27"/>
    </row>
    <row r="1204" spans="13:20" ht="12.75" hidden="1">
      <c r="M1204" s="27"/>
      <c r="N1204" s="27"/>
      <c r="O1204" s="27"/>
      <c r="P1204" s="27"/>
      <c r="Q1204" s="27"/>
      <c r="R1204" s="27"/>
      <c r="S1204" s="27"/>
      <c r="T1204" s="27"/>
    </row>
    <row r="1205" spans="13:20" ht="12.75" hidden="1">
      <c r="M1205" s="27"/>
      <c r="N1205" s="27"/>
      <c r="O1205" s="27"/>
      <c r="P1205" s="27"/>
      <c r="Q1205" s="27"/>
      <c r="R1205" s="27"/>
      <c r="S1205" s="27"/>
      <c r="T1205" s="27"/>
    </row>
    <row r="1206" spans="13:20" ht="12.75" hidden="1">
      <c r="M1206" s="27"/>
      <c r="N1206" s="27"/>
      <c r="O1206" s="27"/>
      <c r="P1206" s="27"/>
      <c r="Q1206" s="27"/>
      <c r="R1206" s="27"/>
      <c r="S1206" s="27"/>
      <c r="T1206" s="27"/>
    </row>
    <row r="1207" spans="13:20" ht="12.75" hidden="1">
      <c r="M1207" s="27"/>
      <c r="N1207" s="27"/>
      <c r="O1207" s="27"/>
      <c r="P1207" s="27"/>
      <c r="Q1207" s="27"/>
      <c r="R1207" s="27"/>
      <c r="S1207" s="27"/>
      <c r="T1207" s="27"/>
    </row>
    <row r="1208" spans="13:20" ht="12.75" hidden="1">
      <c r="M1208" s="27"/>
      <c r="N1208" s="27"/>
      <c r="O1208" s="27"/>
      <c r="P1208" s="27"/>
      <c r="Q1208" s="27"/>
      <c r="R1208" s="27"/>
      <c r="S1208" s="27"/>
      <c r="T1208" s="27"/>
    </row>
    <row r="1209" spans="13:20" ht="12.75" hidden="1">
      <c r="M1209" s="27"/>
      <c r="N1209" s="27"/>
      <c r="O1209" s="27"/>
      <c r="P1209" s="27"/>
      <c r="Q1209" s="27"/>
      <c r="R1209" s="27"/>
      <c r="S1209" s="27"/>
      <c r="T1209" s="27"/>
    </row>
    <row r="1210" spans="13:20" ht="12.75" hidden="1">
      <c r="M1210" s="27"/>
      <c r="N1210" s="27"/>
      <c r="O1210" s="27"/>
      <c r="P1210" s="27"/>
      <c r="Q1210" s="27"/>
      <c r="R1210" s="27"/>
      <c r="S1210" s="27"/>
      <c r="T1210" s="27"/>
    </row>
    <row r="1211" spans="13:20" ht="12.75" hidden="1">
      <c r="M1211" s="27"/>
      <c r="N1211" s="27"/>
      <c r="O1211" s="27"/>
      <c r="P1211" s="27"/>
      <c r="Q1211" s="27"/>
      <c r="R1211" s="27"/>
      <c r="S1211" s="27"/>
      <c r="T1211" s="27"/>
    </row>
    <row r="1212" spans="13:20" ht="12.75" hidden="1">
      <c r="M1212" s="27"/>
      <c r="N1212" s="27"/>
      <c r="O1212" s="27"/>
      <c r="P1212" s="27"/>
      <c r="Q1212" s="27"/>
      <c r="R1212" s="27"/>
      <c r="S1212" s="27"/>
      <c r="T1212" s="27"/>
    </row>
    <row r="1213" spans="13:20" ht="12.75" hidden="1">
      <c r="M1213" s="27"/>
      <c r="N1213" s="27"/>
      <c r="O1213" s="27"/>
      <c r="P1213" s="27"/>
      <c r="Q1213" s="27"/>
      <c r="R1213" s="27"/>
      <c r="S1213" s="27"/>
      <c r="T1213" s="27"/>
    </row>
    <row r="1214" spans="13:20" ht="12.75" hidden="1">
      <c r="M1214" s="27"/>
      <c r="N1214" s="27"/>
      <c r="O1214" s="27"/>
      <c r="P1214" s="27"/>
      <c r="Q1214" s="27"/>
      <c r="R1214" s="27"/>
      <c r="S1214" s="27"/>
      <c r="T1214" s="27"/>
    </row>
    <row r="1215" spans="13:20" ht="12.75" hidden="1">
      <c r="M1215" s="27"/>
      <c r="N1215" s="27"/>
      <c r="O1215" s="27"/>
      <c r="P1215" s="27"/>
      <c r="Q1215" s="27"/>
      <c r="R1215" s="27"/>
      <c r="S1215" s="27"/>
      <c r="T1215" s="27"/>
    </row>
    <row r="1216" spans="13:20" ht="12.75" hidden="1">
      <c r="M1216" s="27"/>
      <c r="N1216" s="27"/>
      <c r="O1216" s="27"/>
      <c r="P1216" s="27"/>
      <c r="Q1216" s="27"/>
      <c r="R1216" s="27"/>
      <c r="S1216" s="27"/>
      <c r="T1216" s="27"/>
    </row>
    <row r="1217" spans="13:20" ht="12.75" hidden="1">
      <c r="M1217" s="27"/>
      <c r="N1217" s="27"/>
      <c r="O1217" s="27"/>
      <c r="P1217" s="27"/>
      <c r="Q1217" s="27"/>
      <c r="R1217" s="27"/>
      <c r="S1217" s="27"/>
      <c r="T1217" s="27"/>
    </row>
    <row r="1218" spans="13:20" ht="12.75" hidden="1">
      <c r="M1218" s="27"/>
      <c r="N1218" s="27"/>
      <c r="O1218" s="27"/>
      <c r="P1218" s="27"/>
      <c r="Q1218" s="27"/>
      <c r="R1218" s="27"/>
      <c r="S1218" s="27"/>
      <c r="T1218" s="27"/>
    </row>
    <row r="1219" spans="13:20" ht="12.75" hidden="1">
      <c r="M1219" s="27"/>
      <c r="N1219" s="27"/>
      <c r="O1219" s="27"/>
      <c r="P1219" s="27"/>
      <c r="Q1219" s="27"/>
      <c r="R1219" s="27"/>
      <c r="S1219" s="27"/>
      <c r="T1219" s="27"/>
    </row>
    <row r="1220" spans="13:20" ht="12.75" hidden="1">
      <c r="M1220" s="27"/>
      <c r="N1220" s="27"/>
      <c r="O1220" s="27"/>
      <c r="P1220" s="27"/>
      <c r="Q1220" s="27"/>
      <c r="R1220" s="27"/>
      <c r="S1220" s="27"/>
      <c r="T1220" s="27"/>
    </row>
    <row r="1221" spans="13:20" ht="12.75" hidden="1">
      <c r="M1221" s="27"/>
      <c r="N1221" s="27"/>
      <c r="O1221" s="27"/>
      <c r="P1221" s="27"/>
      <c r="Q1221" s="27"/>
      <c r="R1221" s="27"/>
      <c r="S1221" s="27"/>
      <c r="T1221" s="27"/>
    </row>
    <row r="1222" spans="13:20" ht="12.75" hidden="1">
      <c r="M1222" s="27"/>
      <c r="N1222" s="27"/>
      <c r="O1222" s="27"/>
      <c r="P1222" s="27"/>
      <c r="Q1222" s="27"/>
      <c r="R1222" s="27"/>
      <c r="S1222" s="27"/>
      <c r="T1222" s="27"/>
    </row>
    <row r="1223" spans="13:20" ht="12.75" hidden="1">
      <c r="M1223" s="27"/>
      <c r="N1223" s="27"/>
      <c r="O1223" s="27"/>
      <c r="P1223" s="27"/>
      <c r="Q1223" s="27"/>
      <c r="R1223" s="27"/>
      <c r="S1223" s="27"/>
      <c r="T1223" s="27"/>
    </row>
    <row r="1224" spans="13:20" ht="12.75" hidden="1">
      <c r="M1224" s="27"/>
      <c r="N1224" s="27"/>
      <c r="O1224" s="27"/>
      <c r="P1224" s="27"/>
      <c r="Q1224" s="27"/>
      <c r="R1224" s="27"/>
      <c r="S1224" s="27"/>
      <c r="T1224" s="27"/>
    </row>
    <row r="1225" spans="13:20" ht="12.75" hidden="1">
      <c r="M1225" s="27"/>
      <c r="N1225" s="27"/>
      <c r="O1225" s="27"/>
      <c r="P1225" s="27"/>
      <c r="Q1225" s="27"/>
      <c r="R1225" s="27"/>
      <c r="S1225" s="27"/>
      <c r="T1225" s="27"/>
    </row>
    <row r="1226" spans="13:20" ht="12.75" hidden="1">
      <c r="M1226" s="27"/>
      <c r="N1226" s="27"/>
      <c r="O1226" s="27"/>
      <c r="P1226" s="27"/>
      <c r="Q1226" s="27"/>
      <c r="R1226" s="27"/>
      <c r="S1226" s="27"/>
      <c r="T1226" s="27"/>
    </row>
    <row r="1227" spans="13:20" ht="12.75" hidden="1">
      <c r="M1227" s="27"/>
      <c r="N1227" s="27"/>
      <c r="O1227" s="27"/>
      <c r="P1227" s="27"/>
      <c r="Q1227" s="27"/>
      <c r="R1227" s="27"/>
      <c r="S1227" s="27"/>
      <c r="T1227" s="27"/>
    </row>
    <row r="1228" spans="13:20" ht="12.75" hidden="1">
      <c r="M1228" s="27"/>
      <c r="N1228" s="27"/>
      <c r="O1228" s="27"/>
      <c r="P1228" s="27"/>
      <c r="Q1228" s="27"/>
      <c r="R1228" s="27"/>
      <c r="S1228" s="27"/>
      <c r="T1228" s="27"/>
    </row>
    <row r="1229" spans="13:20" ht="12.75" hidden="1">
      <c r="M1229" s="27"/>
      <c r="N1229" s="27"/>
      <c r="O1229" s="27"/>
      <c r="P1229" s="27"/>
      <c r="Q1229" s="27"/>
      <c r="R1229" s="27"/>
      <c r="S1229" s="27"/>
      <c r="T1229" s="27"/>
    </row>
    <row r="1230" spans="13:20" ht="12.75" hidden="1">
      <c r="M1230" s="27"/>
      <c r="N1230" s="27"/>
      <c r="O1230" s="27"/>
      <c r="P1230" s="27"/>
      <c r="Q1230" s="27"/>
      <c r="R1230" s="27"/>
      <c r="S1230" s="27"/>
      <c r="T1230" s="27"/>
    </row>
    <row r="1231" spans="13:20" ht="12.75" hidden="1">
      <c r="M1231" s="27"/>
      <c r="N1231" s="27"/>
      <c r="O1231" s="27"/>
      <c r="P1231" s="27"/>
      <c r="Q1231" s="27"/>
      <c r="R1231" s="27"/>
      <c r="S1231" s="27"/>
      <c r="T1231" s="27"/>
    </row>
    <row r="1232" spans="13:20" ht="12.75" hidden="1">
      <c r="M1232" s="27"/>
      <c r="N1232" s="27"/>
      <c r="O1232" s="27"/>
      <c r="P1232" s="27"/>
      <c r="Q1232" s="27"/>
      <c r="R1232" s="27"/>
      <c r="S1232" s="27"/>
      <c r="T1232" s="27"/>
    </row>
    <row r="1233" spans="13:20" ht="12.75" hidden="1">
      <c r="M1233" s="27"/>
      <c r="N1233" s="27"/>
      <c r="O1233" s="27"/>
      <c r="P1233" s="27"/>
      <c r="Q1233" s="27"/>
      <c r="R1233" s="27"/>
      <c r="S1233" s="27"/>
      <c r="T1233" s="27"/>
    </row>
    <row r="1234" spans="13:20" ht="12.75" hidden="1">
      <c r="M1234" s="27"/>
      <c r="N1234" s="27"/>
      <c r="O1234" s="27"/>
      <c r="P1234" s="27"/>
      <c r="Q1234" s="27"/>
      <c r="R1234" s="27"/>
      <c r="S1234" s="27"/>
      <c r="T1234" s="27"/>
    </row>
    <row r="1235" spans="13:20" ht="12.75" hidden="1">
      <c r="M1235" s="27"/>
      <c r="N1235" s="27"/>
      <c r="O1235" s="27"/>
      <c r="P1235" s="27"/>
      <c r="Q1235" s="27"/>
      <c r="R1235" s="27"/>
      <c r="S1235" s="27"/>
      <c r="T1235" s="27"/>
    </row>
    <row r="1236" spans="13:20" ht="12.75" hidden="1">
      <c r="M1236" s="27"/>
      <c r="N1236" s="27"/>
      <c r="O1236" s="27"/>
      <c r="P1236" s="27"/>
      <c r="Q1236" s="27"/>
      <c r="R1236" s="27"/>
      <c r="S1236" s="27"/>
      <c r="T1236" s="27"/>
    </row>
    <row r="1237" spans="13:20" ht="12.75" hidden="1">
      <c r="M1237" s="27"/>
      <c r="N1237" s="27"/>
      <c r="O1237" s="27"/>
      <c r="P1237" s="27"/>
      <c r="Q1237" s="27"/>
      <c r="R1237" s="27"/>
      <c r="S1237" s="27"/>
      <c r="T1237" s="27"/>
    </row>
    <row r="1238" spans="13:20" ht="12.75" hidden="1">
      <c r="M1238" s="27"/>
      <c r="N1238" s="27"/>
      <c r="O1238" s="27"/>
      <c r="P1238" s="27"/>
      <c r="Q1238" s="27"/>
      <c r="R1238" s="27"/>
      <c r="S1238" s="27"/>
      <c r="T1238" s="27"/>
    </row>
    <row r="1239" spans="13:20" ht="12.75" hidden="1">
      <c r="M1239" s="27"/>
      <c r="N1239" s="27"/>
      <c r="O1239" s="27"/>
      <c r="P1239" s="27"/>
      <c r="Q1239" s="27"/>
      <c r="R1239" s="27"/>
      <c r="S1239" s="27"/>
      <c r="T1239" s="27"/>
    </row>
    <row r="1240" spans="13:20" ht="12.75" hidden="1">
      <c r="M1240" s="27"/>
      <c r="N1240" s="27"/>
      <c r="O1240" s="27"/>
      <c r="P1240" s="27"/>
      <c r="Q1240" s="27"/>
      <c r="R1240" s="27"/>
      <c r="S1240" s="27"/>
      <c r="T1240" s="27"/>
    </row>
    <row r="1241" spans="13:20" ht="12.75" hidden="1">
      <c r="M1241" s="27"/>
      <c r="N1241" s="27"/>
      <c r="O1241" s="27"/>
      <c r="P1241" s="27"/>
      <c r="Q1241" s="27"/>
      <c r="R1241" s="27"/>
      <c r="S1241" s="27"/>
      <c r="T1241" s="27"/>
    </row>
    <row r="1242" spans="13:20" ht="12.75" hidden="1">
      <c r="M1242" s="27"/>
      <c r="N1242" s="27"/>
      <c r="O1242" s="27"/>
      <c r="P1242" s="27"/>
      <c r="Q1242" s="27"/>
      <c r="R1242" s="27"/>
      <c r="S1242" s="27"/>
      <c r="T1242" s="27"/>
    </row>
    <row r="1243" spans="13:20" ht="12.75" hidden="1">
      <c r="M1243" s="27"/>
      <c r="N1243" s="27"/>
      <c r="O1243" s="27"/>
      <c r="P1243" s="27"/>
      <c r="Q1243" s="27"/>
      <c r="R1243" s="27"/>
      <c r="S1243" s="27"/>
      <c r="T1243" s="27"/>
    </row>
    <row r="1244" spans="13:20" ht="12.75" hidden="1">
      <c r="M1244" s="27"/>
      <c r="N1244" s="27"/>
      <c r="O1244" s="27"/>
      <c r="P1244" s="27"/>
      <c r="Q1244" s="27"/>
      <c r="R1244" s="27"/>
      <c r="S1244" s="27"/>
      <c r="T1244" s="27"/>
    </row>
    <row r="1245" spans="13:20" ht="12.75" hidden="1">
      <c r="M1245" s="27"/>
      <c r="N1245" s="27"/>
      <c r="O1245" s="27"/>
      <c r="P1245" s="27"/>
      <c r="Q1245" s="27"/>
      <c r="R1245" s="27"/>
      <c r="S1245" s="27"/>
      <c r="T1245" s="27"/>
    </row>
    <row r="1246" spans="13:20" ht="12.75" hidden="1">
      <c r="M1246" s="27"/>
      <c r="N1246" s="27"/>
      <c r="O1246" s="27"/>
      <c r="P1246" s="27"/>
      <c r="Q1246" s="27"/>
      <c r="R1246" s="27"/>
      <c r="S1246" s="27"/>
      <c r="T1246" s="27"/>
    </row>
    <row r="1247" spans="13:20" ht="12.75" hidden="1">
      <c r="M1247" s="27"/>
      <c r="N1247" s="27"/>
      <c r="O1247" s="27"/>
      <c r="P1247" s="27"/>
      <c r="Q1247" s="27"/>
      <c r="R1247" s="27"/>
      <c r="S1247" s="27"/>
      <c r="T1247" s="27"/>
    </row>
    <row r="1248" spans="13:20" ht="12.75" hidden="1">
      <c r="M1248" s="27"/>
      <c r="N1248" s="27"/>
      <c r="O1248" s="27"/>
      <c r="P1248" s="27"/>
      <c r="Q1248" s="27"/>
      <c r="R1248" s="27"/>
      <c r="S1248" s="27"/>
      <c r="T1248" s="27"/>
    </row>
    <row r="1249" spans="13:20" ht="12.75" hidden="1">
      <c r="M1249" s="27"/>
      <c r="N1249" s="27"/>
      <c r="O1249" s="27"/>
      <c r="P1249" s="27"/>
      <c r="Q1249" s="27"/>
      <c r="R1249" s="27"/>
      <c r="S1249" s="27"/>
      <c r="T1249" s="27"/>
    </row>
    <row r="1250" spans="13:20" ht="12.75" hidden="1">
      <c r="M1250" s="27"/>
      <c r="N1250" s="27"/>
      <c r="O1250" s="27"/>
      <c r="P1250" s="27"/>
      <c r="Q1250" s="27"/>
      <c r="R1250" s="27"/>
      <c r="S1250" s="27"/>
      <c r="T1250" s="27"/>
    </row>
    <row r="1251" spans="13:20" ht="12.75" hidden="1">
      <c r="M1251" s="27"/>
      <c r="N1251" s="27"/>
      <c r="O1251" s="27"/>
      <c r="P1251" s="27"/>
      <c r="Q1251" s="27"/>
      <c r="R1251" s="27"/>
      <c r="S1251" s="27"/>
      <c r="T1251" s="27"/>
    </row>
    <row r="1252" spans="13:20" ht="12.75" hidden="1">
      <c r="M1252" s="27"/>
      <c r="N1252" s="27"/>
      <c r="O1252" s="27"/>
      <c r="P1252" s="27"/>
      <c r="Q1252" s="27"/>
      <c r="R1252" s="27"/>
      <c r="S1252" s="27"/>
      <c r="T1252" s="27"/>
    </row>
    <row r="1253" spans="13:20" ht="12.75" hidden="1">
      <c r="M1253" s="27"/>
      <c r="N1253" s="27"/>
      <c r="O1253" s="27"/>
      <c r="P1253" s="27"/>
      <c r="Q1253" s="27"/>
      <c r="R1253" s="27"/>
      <c r="S1253" s="27"/>
      <c r="T1253" s="27"/>
    </row>
    <row r="1254" spans="13:20" ht="12.75" hidden="1">
      <c r="M1254" s="27"/>
      <c r="N1254" s="27"/>
      <c r="O1254" s="27"/>
      <c r="P1254" s="27"/>
      <c r="Q1254" s="27"/>
      <c r="R1254" s="27"/>
      <c r="S1254" s="27"/>
      <c r="T1254" s="27"/>
    </row>
    <row r="1255" spans="13:20" ht="12.75" hidden="1">
      <c r="M1255" s="27"/>
      <c r="N1255" s="27"/>
      <c r="O1255" s="27"/>
      <c r="P1255" s="27"/>
      <c r="Q1255" s="27"/>
      <c r="R1255" s="27"/>
      <c r="S1255" s="27"/>
      <c r="T1255" s="27"/>
    </row>
    <row r="1256" spans="13:20" ht="12.75" hidden="1">
      <c r="M1256" s="27"/>
      <c r="N1256" s="27"/>
      <c r="O1256" s="27"/>
      <c r="P1256" s="27"/>
      <c r="Q1256" s="27"/>
      <c r="R1256" s="27"/>
      <c r="S1256" s="27"/>
      <c r="T1256" s="27"/>
    </row>
    <row r="1257" spans="13:20" ht="12.75" hidden="1">
      <c r="M1257" s="27"/>
      <c r="N1257" s="27"/>
      <c r="O1257" s="27"/>
      <c r="P1257" s="27"/>
      <c r="Q1257" s="27"/>
      <c r="R1257" s="27"/>
      <c r="S1257" s="27"/>
      <c r="T1257" s="27"/>
    </row>
    <row r="1258" spans="13:20" ht="12.75" hidden="1">
      <c r="M1258" s="27"/>
      <c r="N1258" s="27"/>
      <c r="O1258" s="27"/>
      <c r="P1258" s="27"/>
      <c r="Q1258" s="27"/>
      <c r="R1258" s="27"/>
      <c r="S1258" s="27"/>
      <c r="T1258" s="27"/>
    </row>
    <row r="1259" spans="13:20" ht="12.75" hidden="1">
      <c r="M1259" s="27"/>
      <c r="N1259" s="27"/>
      <c r="O1259" s="27"/>
      <c r="P1259" s="27"/>
      <c r="Q1259" s="27"/>
      <c r="R1259" s="27"/>
      <c r="S1259" s="27"/>
      <c r="T1259" s="27"/>
    </row>
    <row r="1260" spans="13:20" ht="12.75" hidden="1">
      <c r="M1260" s="27"/>
      <c r="N1260" s="27"/>
      <c r="O1260" s="27"/>
      <c r="P1260" s="27"/>
      <c r="Q1260" s="27"/>
      <c r="R1260" s="27"/>
      <c r="S1260" s="27"/>
      <c r="T1260" s="27"/>
    </row>
    <row r="1261" spans="13:20" ht="12.75" hidden="1">
      <c r="M1261" s="27"/>
      <c r="N1261" s="27"/>
      <c r="O1261" s="27"/>
      <c r="P1261" s="27"/>
      <c r="Q1261" s="27"/>
      <c r="R1261" s="27"/>
      <c r="S1261" s="27"/>
      <c r="T1261" s="27"/>
    </row>
    <row r="1262" spans="13:20" ht="12.75" hidden="1">
      <c r="M1262" s="27"/>
      <c r="N1262" s="27"/>
      <c r="O1262" s="27"/>
      <c r="P1262" s="27"/>
      <c r="Q1262" s="27"/>
      <c r="R1262" s="27"/>
      <c r="S1262" s="27"/>
      <c r="T1262" s="27"/>
    </row>
    <row r="1263" spans="13:20" ht="12.75" hidden="1">
      <c r="M1263" s="27"/>
      <c r="N1263" s="27"/>
      <c r="O1263" s="27"/>
      <c r="P1263" s="27"/>
      <c r="Q1263" s="27"/>
      <c r="R1263" s="27"/>
      <c r="S1263" s="27"/>
      <c r="T1263" s="27"/>
    </row>
    <row r="1264" spans="13:20" ht="12.75" hidden="1">
      <c r="M1264" s="27"/>
      <c r="N1264" s="27"/>
      <c r="O1264" s="27"/>
      <c r="P1264" s="27"/>
      <c r="Q1264" s="27"/>
      <c r="R1264" s="27"/>
      <c r="S1264" s="27"/>
      <c r="T1264" s="27"/>
    </row>
    <row r="1265" spans="13:20" ht="12.75" hidden="1">
      <c r="M1265" s="27"/>
      <c r="N1265" s="27"/>
      <c r="O1265" s="27"/>
      <c r="P1265" s="27"/>
      <c r="Q1265" s="27"/>
      <c r="R1265" s="27"/>
      <c r="S1265" s="27"/>
      <c r="T1265" s="27"/>
    </row>
    <row r="1266" spans="13:20" ht="12.75" hidden="1">
      <c r="M1266" s="27"/>
      <c r="N1266" s="27"/>
      <c r="O1266" s="27"/>
      <c r="P1266" s="27"/>
      <c r="Q1266" s="27"/>
      <c r="R1266" s="27"/>
      <c r="S1266" s="27"/>
      <c r="T1266" s="27"/>
    </row>
    <row r="1267" spans="13:20" ht="12.75" hidden="1">
      <c r="M1267" s="27"/>
      <c r="N1267" s="27"/>
      <c r="O1267" s="27"/>
      <c r="P1267" s="27"/>
      <c r="Q1267" s="27"/>
      <c r="R1267" s="27"/>
      <c r="S1267" s="27"/>
      <c r="T1267" s="27"/>
    </row>
    <row r="1268" spans="13:20" ht="12.75" hidden="1">
      <c r="M1268" s="27"/>
      <c r="N1268" s="27"/>
      <c r="O1268" s="27"/>
      <c r="P1268" s="27"/>
      <c r="Q1268" s="27"/>
      <c r="R1268" s="27"/>
      <c r="S1268" s="27"/>
      <c r="T1268" s="27"/>
    </row>
    <row r="1269" spans="13:20" ht="12.75" hidden="1">
      <c r="M1269" s="27"/>
      <c r="N1269" s="27"/>
      <c r="O1269" s="27"/>
      <c r="P1269" s="27"/>
      <c r="Q1269" s="27"/>
      <c r="R1269" s="27"/>
      <c r="S1269" s="27"/>
      <c r="T1269" s="27"/>
    </row>
    <row r="1270" spans="13:20" ht="12.75" hidden="1">
      <c r="M1270" s="27"/>
      <c r="N1270" s="27"/>
      <c r="O1270" s="27"/>
      <c r="P1270" s="27"/>
      <c r="Q1270" s="27"/>
      <c r="R1270" s="27"/>
      <c r="S1270" s="27"/>
      <c r="T1270" s="27"/>
    </row>
    <row r="1271" spans="13:20" ht="12.75" hidden="1">
      <c r="M1271" s="27"/>
      <c r="N1271" s="27"/>
      <c r="O1271" s="27"/>
      <c r="P1271" s="27"/>
      <c r="Q1271" s="27"/>
      <c r="R1271" s="27"/>
      <c r="S1271" s="27"/>
      <c r="T1271" s="27"/>
    </row>
    <row r="1272" spans="13:20" ht="12.75" hidden="1">
      <c r="M1272" s="27"/>
      <c r="N1272" s="27"/>
      <c r="O1272" s="27"/>
      <c r="P1272" s="27"/>
      <c r="Q1272" s="27"/>
      <c r="R1272" s="27"/>
      <c r="S1272" s="27"/>
      <c r="T1272" s="27"/>
    </row>
    <row r="1273" spans="13:20" ht="12.75" hidden="1">
      <c r="M1273" s="27"/>
      <c r="N1273" s="27"/>
      <c r="O1273" s="27"/>
      <c r="P1273" s="27"/>
      <c r="Q1273" s="27"/>
      <c r="R1273" s="27"/>
      <c r="S1273" s="27"/>
      <c r="T1273" s="27"/>
    </row>
    <row r="1274" spans="13:20" ht="12.75" hidden="1">
      <c r="M1274" s="27"/>
      <c r="N1274" s="27"/>
      <c r="O1274" s="27"/>
      <c r="P1274" s="27"/>
      <c r="Q1274" s="27"/>
      <c r="R1274" s="27"/>
      <c r="S1274" s="27"/>
      <c r="T1274" s="27"/>
    </row>
    <row r="1275" spans="13:20" ht="12.75" hidden="1">
      <c r="M1275" s="27"/>
      <c r="N1275" s="27"/>
      <c r="O1275" s="27"/>
      <c r="P1275" s="27"/>
      <c r="Q1275" s="27"/>
      <c r="R1275" s="27"/>
      <c r="S1275" s="27"/>
      <c r="T1275" s="27"/>
    </row>
    <row r="1276" spans="13:20" ht="12.75" hidden="1">
      <c r="M1276" s="27"/>
      <c r="N1276" s="27"/>
      <c r="O1276" s="27"/>
      <c r="P1276" s="27"/>
      <c r="Q1276" s="27"/>
      <c r="R1276" s="27"/>
      <c r="S1276" s="27"/>
      <c r="T1276" s="27"/>
    </row>
    <row r="1277" spans="13:20" ht="12.75" hidden="1">
      <c r="M1277" s="27"/>
      <c r="N1277" s="27"/>
      <c r="O1277" s="27"/>
      <c r="P1277" s="27"/>
      <c r="Q1277" s="27"/>
      <c r="R1277" s="27"/>
      <c r="S1277" s="27"/>
      <c r="T1277" s="27"/>
    </row>
    <row r="1278" spans="13:20" ht="12.75" hidden="1">
      <c r="M1278" s="27"/>
      <c r="N1278" s="27"/>
      <c r="O1278" s="27"/>
      <c r="P1278" s="27"/>
      <c r="Q1278" s="27"/>
      <c r="R1278" s="27"/>
      <c r="S1278" s="27"/>
      <c r="T1278" s="27"/>
    </row>
    <row r="1279" spans="13:20" ht="12.75" hidden="1">
      <c r="M1279" s="27"/>
      <c r="N1279" s="27"/>
      <c r="O1279" s="27"/>
      <c r="P1279" s="27"/>
      <c r="Q1279" s="27"/>
      <c r="R1279" s="27"/>
      <c r="S1279" s="27"/>
      <c r="T1279" s="27"/>
    </row>
    <row r="1280" spans="13:20" ht="12.75" hidden="1">
      <c r="M1280" s="27"/>
      <c r="N1280" s="27"/>
      <c r="O1280" s="27"/>
      <c r="P1280" s="27"/>
      <c r="Q1280" s="27"/>
      <c r="R1280" s="27"/>
      <c r="S1280" s="27"/>
      <c r="T1280" s="27"/>
    </row>
    <row r="1281" spans="13:20" ht="12.75" hidden="1">
      <c r="M1281" s="27"/>
      <c r="N1281" s="27"/>
      <c r="O1281" s="27"/>
      <c r="P1281" s="27"/>
      <c r="Q1281" s="27"/>
      <c r="R1281" s="27"/>
      <c r="S1281" s="27"/>
      <c r="T1281" s="27"/>
    </row>
    <row r="1282" spans="13:20" ht="12.75" hidden="1">
      <c r="M1282" s="27"/>
      <c r="N1282" s="27"/>
      <c r="O1282" s="27"/>
      <c r="P1282" s="27"/>
      <c r="Q1282" s="27"/>
      <c r="R1282" s="27"/>
      <c r="S1282" s="27"/>
      <c r="T1282" s="27"/>
    </row>
    <row r="1283" spans="13:20" ht="12.75" hidden="1">
      <c r="M1283" s="27"/>
      <c r="N1283" s="27"/>
      <c r="O1283" s="27"/>
      <c r="P1283" s="27"/>
      <c r="Q1283" s="27"/>
      <c r="R1283" s="27"/>
      <c r="S1283" s="27"/>
      <c r="T1283" s="27"/>
    </row>
    <row r="1284" spans="13:20" ht="12.75" hidden="1">
      <c r="M1284" s="27"/>
      <c r="N1284" s="27"/>
      <c r="O1284" s="27"/>
      <c r="P1284" s="27"/>
      <c r="Q1284" s="27"/>
      <c r="R1284" s="27"/>
      <c r="S1284" s="27"/>
      <c r="T1284" s="27"/>
    </row>
    <row r="1285" spans="13:20" ht="12.75" hidden="1">
      <c r="M1285" s="27"/>
      <c r="N1285" s="27"/>
      <c r="O1285" s="27"/>
      <c r="P1285" s="27"/>
      <c r="Q1285" s="27"/>
      <c r="R1285" s="27"/>
      <c r="S1285" s="27"/>
      <c r="T1285" s="27"/>
    </row>
    <row r="1286" spans="13:20" ht="12.75" hidden="1">
      <c r="M1286" s="27"/>
      <c r="N1286" s="27"/>
      <c r="O1286" s="27"/>
      <c r="P1286" s="27"/>
      <c r="Q1286" s="27"/>
      <c r="R1286" s="27"/>
      <c r="S1286" s="27"/>
      <c r="T1286" s="27"/>
    </row>
    <row r="1287" spans="13:20" ht="12.75" hidden="1">
      <c r="M1287" s="27"/>
      <c r="N1287" s="27"/>
      <c r="O1287" s="27"/>
      <c r="P1287" s="27"/>
      <c r="Q1287" s="27"/>
      <c r="R1287" s="27"/>
      <c r="S1287" s="27"/>
      <c r="T1287" s="27"/>
    </row>
    <row r="1288" spans="13:20" ht="12.75" hidden="1">
      <c r="M1288" s="27"/>
      <c r="N1288" s="27"/>
      <c r="O1288" s="27"/>
      <c r="P1288" s="27"/>
      <c r="Q1288" s="27"/>
      <c r="R1288" s="27"/>
      <c r="S1288" s="27"/>
      <c r="T1288" s="27"/>
    </row>
    <row r="1289" spans="13:20" ht="12.75" hidden="1">
      <c r="M1289" s="27"/>
      <c r="N1289" s="27"/>
      <c r="O1289" s="27"/>
      <c r="P1289" s="27"/>
      <c r="Q1289" s="27"/>
      <c r="R1289" s="27"/>
      <c r="S1289" s="27"/>
      <c r="T1289" s="27"/>
    </row>
    <row r="1290" spans="13:20" ht="12.75" hidden="1">
      <c r="M1290" s="27"/>
      <c r="N1290" s="27"/>
      <c r="O1290" s="27"/>
      <c r="P1290" s="27"/>
      <c r="Q1290" s="27"/>
      <c r="R1290" s="27"/>
      <c r="S1290" s="27"/>
      <c r="T1290" s="27"/>
    </row>
    <row r="1291" spans="13:20" ht="12.75" hidden="1">
      <c r="M1291" s="27"/>
      <c r="N1291" s="27"/>
      <c r="O1291" s="27"/>
      <c r="P1291" s="27"/>
      <c r="Q1291" s="27"/>
      <c r="R1291" s="27"/>
      <c r="S1291" s="27"/>
      <c r="T1291" s="27"/>
    </row>
    <row r="1292" spans="13:20" ht="12.75" hidden="1">
      <c r="M1292" s="27"/>
      <c r="N1292" s="27"/>
      <c r="O1292" s="27"/>
      <c r="P1292" s="27"/>
      <c r="Q1292" s="27"/>
      <c r="R1292" s="27"/>
      <c r="S1292" s="27"/>
      <c r="T1292" s="27"/>
    </row>
    <row r="1293" spans="13:20" ht="12.75" hidden="1">
      <c r="M1293" s="27"/>
      <c r="N1293" s="27"/>
      <c r="O1293" s="27"/>
      <c r="P1293" s="27"/>
      <c r="Q1293" s="27"/>
      <c r="R1293" s="27"/>
      <c r="S1293" s="27"/>
      <c r="T1293" s="27"/>
    </row>
    <row r="1294" spans="13:20" ht="12.75" hidden="1">
      <c r="M1294" s="27"/>
      <c r="N1294" s="27"/>
      <c r="O1294" s="27"/>
      <c r="P1294" s="27"/>
      <c r="Q1294" s="27"/>
      <c r="R1294" s="27"/>
      <c r="S1294" s="27"/>
      <c r="T1294" s="27"/>
    </row>
    <row r="1295" spans="13:20" ht="12.75" hidden="1">
      <c r="M1295" s="27"/>
      <c r="N1295" s="27"/>
      <c r="O1295" s="27"/>
      <c r="P1295" s="27"/>
      <c r="Q1295" s="27"/>
      <c r="R1295" s="27"/>
      <c r="S1295" s="27"/>
      <c r="T1295" s="27"/>
    </row>
    <row r="1296" spans="13:20" ht="12.75" hidden="1">
      <c r="M1296" s="27"/>
      <c r="N1296" s="27"/>
      <c r="O1296" s="27"/>
      <c r="P1296" s="27"/>
      <c r="Q1296" s="27"/>
      <c r="R1296" s="27"/>
      <c r="S1296" s="27"/>
      <c r="T1296" s="27"/>
    </row>
    <row r="1297" spans="13:20" ht="12.75" hidden="1">
      <c r="M1297" s="27"/>
      <c r="N1297" s="27"/>
      <c r="O1297" s="27"/>
      <c r="P1297" s="27"/>
      <c r="Q1297" s="27"/>
      <c r="R1297" s="27"/>
      <c r="S1297" s="27"/>
      <c r="T1297" s="27"/>
    </row>
    <row r="1298" spans="13:20" ht="12.75" hidden="1">
      <c r="M1298" s="27"/>
      <c r="N1298" s="27"/>
      <c r="O1298" s="27"/>
      <c r="P1298" s="27"/>
      <c r="Q1298" s="27"/>
      <c r="R1298" s="27"/>
      <c r="S1298" s="27"/>
      <c r="T1298" s="27"/>
    </row>
    <row r="1299" spans="13:20" ht="12.75" hidden="1">
      <c r="M1299" s="27"/>
      <c r="N1299" s="27"/>
      <c r="O1299" s="27"/>
      <c r="P1299" s="27"/>
      <c r="Q1299" s="27"/>
      <c r="R1299" s="27"/>
      <c r="S1299" s="27"/>
      <c r="T1299" s="27"/>
    </row>
    <row r="1300" spans="13:20" ht="12.75" hidden="1">
      <c r="M1300" s="27"/>
      <c r="N1300" s="27"/>
      <c r="O1300" s="27"/>
      <c r="P1300" s="27"/>
      <c r="Q1300" s="27"/>
      <c r="R1300" s="27"/>
      <c r="S1300" s="27"/>
      <c r="T1300" s="27"/>
    </row>
    <row r="1301" spans="13:20" ht="12.75" hidden="1">
      <c r="M1301" s="27"/>
      <c r="N1301" s="27"/>
      <c r="O1301" s="27"/>
      <c r="P1301" s="27"/>
      <c r="Q1301" s="27"/>
      <c r="R1301" s="27"/>
      <c r="S1301" s="27"/>
      <c r="T1301" s="27"/>
    </row>
    <row r="1302" spans="13:20" ht="12.75" hidden="1">
      <c r="M1302" s="27"/>
      <c r="N1302" s="27"/>
      <c r="O1302" s="27"/>
      <c r="P1302" s="27"/>
      <c r="Q1302" s="27"/>
      <c r="R1302" s="27"/>
      <c r="S1302" s="27"/>
      <c r="T1302" s="27"/>
    </row>
    <row r="1303" spans="13:20" ht="12.75" hidden="1">
      <c r="M1303" s="27"/>
      <c r="N1303" s="27"/>
      <c r="O1303" s="27"/>
      <c r="P1303" s="27"/>
      <c r="Q1303" s="27"/>
      <c r="R1303" s="27"/>
      <c r="S1303" s="27"/>
      <c r="T1303" s="27"/>
    </row>
    <row r="1304" spans="13:20" ht="12.75" hidden="1">
      <c r="M1304" s="27"/>
      <c r="N1304" s="27"/>
      <c r="O1304" s="27"/>
      <c r="P1304" s="27"/>
      <c r="Q1304" s="27"/>
      <c r="R1304" s="27"/>
      <c r="S1304" s="27"/>
      <c r="T1304" s="27"/>
    </row>
    <row r="1305" spans="13:20" ht="12.75" hidden="1">
      <c r="M1305" s="27"/>
      <c r="N1305" s="27"/>
      <c r="O1305" s="27"/>
      <c r="P1305" s="27"/>
      <c r="Q1305" s="27"/>
      <c r="R1305" s="27"/>
      <c r="S1305" s="27"/>
      <c r="T1305" s="27"/>
    </row>
    <row r="1306" spans="13:20" ht="12.75" hidden="1">
      <c r="M1306" s="27"/>
      <c r="N1306" s="27"/>
      <c r="O1306" s="27"/>
      <c r="P1306" s="27"/>
      <c r="Q1306" s="27"/>
      <c r="R1306" s="27"/>
      <c r="S1306" s="27"/>
      <c r="T1306" s="27"/>
    </row>
    <row r="1307" spans="13:20" ht="12.75" hidden="1">
      <c r="M1307" s="27"/>
      <c r="N1307" s="27"/>
      <c r="O1307" s="27"/>
      <c r="P1307" s="27"/>
      <c r="Q1307" s="27"/>
      <c r="R1307" s="27"/>
      <c r="S1307" s="27"/>
      <c r="T1307" s="27"/>
    </row>
    <row r="1308" spans="13:20" ht="12.75" hidden="1">
      <c r="M1308" s="27"/>
      <c r="N1308" s="27"/>
      <c r="O1308" s="27"/>
      <c r="P1308" s="27"/>
      <c r="Q1308" s="27"/>
      <c r="R1308" s="27"/>
      <c r="S1308" s="27"/>
      <c r="T1308" s="27"/>
    </row>
    <row r="1309" spans="13:20" ht="12.75" hidden="1">
      <c r="M1309" s="27"/>
      <c r="N1309" s="27"/>
      <c r="O1309" s="27"/>
      <c r="P1309" s="27"/>
      <c r="Q1309" s="27"/>
      <c r="R1309" s="27"/>
      <c r="S1309" s="27"/>
      <c r="T1309" s="27"/>
    </row>
    <row r="1310" spans="13:20" ht="12.75" hidden="1">
      <c r="M1310" s="27"/>
      <c r="N1310" s="27"/>
      <c r="O1310" s="27"/>
      <c r="P1310" s="27"/>
      <c r="Q1310" s="27"/>
      <c r="R1310" s="27"/>
      <c r="S1310" s="27"/>
      <c r="T1310" s="27"/>
    </row>
    <row r="1311" spans="13:20" ht="12.75" hidden="1">
      <c r="M1311" s="27"/>
      <c r="N1311" s="27"/>
      <c r="O1311" s="27"/>
      <c r="P1311" s="27"/>
      <c r="Q1311" s="27"/>
      <c r="R1311" s="27"/>
      <c r="S1311" s="27"/>
      <c r="T1311" s="27"/>
    </row>
    <row r="1312" spans="13:20" ht="12.75" hidden="1">
      <c r="M1312" s="27"/>
      <c r="N1312" s="27"/>
      <c r="O1312" s="27"/>
      <c r="P1312" s="27"/>
      <c r="Q1312" s="27"/>
      <c r="R1312" s="27"/>
      <c r="S1312" s="27"/>
      <c r="T1312" s="27"/>
    </row>
    <row r="1313" spans="13:20" ht="12.75" hidden="1">
      <c r="M1313" s="27"/>
      <c r="N1313" s="27"/>
      <c r="O1313" s="27"/>
      <c r="P1313" s="27"/>
      <c r="Q1313" s="27"/>
      <c r="R1313" s="27"/>
      <c r="S1313" s="27"/>
      <c r="T1313" s="27"/>
    </row>
    <row r="1314" spans="13:20" ht="12.75" hidden="1">
      <c r="M1314" s="27"/>
      <c r="N1314" s="27"/>
      <c r="O1314" s="27"/>
      <c r="P1314" s="27"/>
      <c r="Q1314" s="27"/>
      <c r="R1314" s="27"/>
      <c r="S1314" s="27"/>
      <c r="T1314" s="27"/>
    </row>
    <row r="1315" spans="13:20" ht="12.75" hidden="1">
      <c r="M1315" s="27"/>
      <c r="N1315" s="27"/>
      <c r="O1315" s="27"/>
      <c r="P1315" s="27"/>
      <c r="Q1315" s="27"/>
      <c r="R1315" s="27"/>
      <c r="S1315" s="27"/>
      <c r="T1315" s="27"/>
    </row>
    <row r="1316" spans="13:20" ht="12.75" hidden="1">
      <c r="M1316" s="27"/>
      <c r="N1316" s="27"/>
      <c r="O1316" s="27"/>
      <c r="P1316" s="27"/>
      <c r="Q1316" s="27"/>
      <c r="R1316" s="27"/>
      <c r="S1316" s="27"/>
      <c r="T1316" s="27"/>
    </row>
    <row r="1317" spans="13:20" ht="12.75" hidden="1">
      <c r="M1317" s="27"/>
      <c r="N1317" s="27"/>
      <c r="O1317" s="27"/>
      <c r="P1317" s="27"/>
      <c r="Q1317" s="27"/>
      <c r="R1317" s="27"/>
      <c r="S1317" s="27"/>
      <c r="T1317" s="27"/>
    </row>
    <row r="1318" spans="13:20" ht="12.75" hidden="1">
      <c r="M1318" s="27"/>
      <c r="N1318" s="27"/>
      <c r="O1318" s="27"/>
      <c r="P1318" s="27"/>
      <c r="Q1318" s="27"/>
      <c r="R1318" s="27"/>
      <c r="S1318" s="27"/>
      <c r="T1318" s="27"/>
    </row>
    <row r="1319" spans="13:20" ht="12.75" hidden="1">
      <c r="M1319" s="27"/>
      <c r="N1319" s="27"/>
      <c r="O1319" s="27"/>
      <c r="P1319" s="27"/>
      <c r="Q1319" s="27"/>
      <c r="R1319" s="27"/>
      <c r="S1319" s="27"/>
      <c r="T1319" s="27"/>
    </row>
    <row r="1320" spans="13:20" ht="12.75" hidden="1">
      <c r="M1320" s="27"/>
      <c r="N1320" s="27"/>
      <c r="O1320" s="27"/>
      <c r="P1320" s="27"/>
      <c r="Q1320" s="27"/>
      <c r="R1320" s="27"/>
      <c r="S1320" s="27"/>
      <c r="T1320" s="27"/>
    </row>
    <row r="1321" spans="13:20" ht="12.75" hidden="1">
      <c r="M1321" s="27"/>
      <c r="N1321" s="27"/>
      <c r="O1321" s="27"/>
      <c r="P1321" s="27"/>
      <c r="Q1321" s="27"/>
      <c r="R1321" s="27"/>
      <c r="S1321" s="27"/>
      <c r="T1321" s="27"/>
    </row>
    <row r="1322" spans="13:20" ht="12.75" hidden="1">
      <c r="M1322" s="27"/>
      <c r="N1322" s="27"/>
      <c r="O1322" s="27"/>
      <c r="P1322" s="27"/>
      <c r="Q1322" s="27"/>
      <c r="R1322" s="27"/>
      <c r="S1322" s="27"/>
      <c r="T1322" s="27"/>
    </row>
    <row r="1323" spans="13:20" ht="12.75" hidden="1">
      <c r="M1323" s="27"/>
      <c r="N1323" s="27"/>
      <c r="O1323" s="27"/>
      <c r="P1323" s="27"/>
      <c r="Q1323" s="27"/>
      <c r="R1323" s="27"/>
      <c r="S1323" s="27"/>
      <c r="T1323" s="27"/>
    </row>
    <row r="1324" spans="13:20" ht="12.75" hidden="1">
      <c r="M1324" s="27"/>
      <c r="N1324" s="27"/>
      <c r="O1324" s="27"/>
      <c r="P1324" s="27"/>
      <c r="Q1324" s="27"/>
      <c r="R1324" s="27"/>
      <c r="S1324" s="27"/>
      <c r="T1324" s="27"/>
    </row>
    <row r="1325" spans="13:20" ht="12.75" hidden="1">
      <c r="M1325" s="27"/>
      <c r="N1325" s="27"/>
      <c r="O1325" s="27"/>
      <c r="P1325" s="27"/>
      <c r="Q1325" s="27"/>
      <c r="R1325" s="27"/>
      <c r="S1325" s="27"/>
      <c r="T1325" s="27"/>
    </row>
    <row r="1326" spans="13:20" ht="12.75" hidden="1">
      <c r="M1326" s="27"/>
      <c r="N1326" s="27"/>
      <c r="O1326" s="27"/>
      <c r="P1326" s="27"/>
      <c r="Q1326" s="27"/>
      <c r="R1326" s="27"/>
      <c r="S1326" s="27"/>
      <c r="T1326" s="27"/>
    </row>
    <row r="1327" spans="13:20" ht="12.75" hidden="1">
      <c r="M1327" s="27"/>
      <c r="N1327" s="27"/>
      <c r="O1327" s="27"/>
      <c r="P1327" s="27"/>
      <c r="Q1327" s="27"/>
      <c r="R1327" s="27"/>
      <c r="S1327" s="27"/>
      <c r="T1327" s="27"/>
    </row>
    <row r="1328" spans="13:20" ht="12.75" hidden="1">
      <c r="M1328" s="27"/>
      <c r="N1328" s="27"/>
      <c r="O1328" s="27"/>
      <c r="P1328" s="27"/>
      <c r="Q1328" s="27"/>
      <c r="R1328" s="27"/>
      <c r="S1328" s="27"/>
      <c r="T1328" s="27"/>
    </row>
    <row r="1329" spans="13:20" ht="12.75" hidden="1">
      <c r="M1329" s="27"/>
      <c r="N1329" s="27"/>
      <c r="O1329" s="27"/>
      <c r="P1329" s="27"/>
      <c r="Q1329" s="27"/>
      <c r="R1329" s="27"/>
      <c r="S1329" s="27"/>
      <c r="T1329" s="27"/>
    </row>
    <row r="1330" spans="13:20" ht="12.75" hidden="1">
      <c r="M1330" s="27"/>
      <c r="N1330" s="27"/>
      <c r="O1330" s="27"/>
      <c r="P1330" s="27"/>
      <c r="Q1330" s="27"/>
      <c r="R1330" s="27"/>
      <c r="S1330" s="27"/>
      <c r="T1330" s="27"/>
    </row>
    <row r="1331" spans="13:20" ht="12.75" hidden="1">
      <c r="M1331" s="27"/>
      <c r="N1331" s="27"/>
      <c r="O1331" s="27"/>
      <c r="P1331" s="27"/>
      <c r="Q1331" s="27"/>
      <c r="R1331" s="27"/>
      <c r="S1331" s="27"/>
      <c r="T1331" s="27"/>
    </row>
    <row r="1332" spans="13:20" ht="12.75" hidden="1">
      <c r="M1332" s="27"/>
      <c r="N1332" s="27"/>
      <c r="O1332" s="27"/>
      <c r="P1332" s="27"/>
      <c r="Q1332" s="27"/>
      <c r="R1332" s="27"/>
      <c r="S1332" s="27"/>
      <c r="T1332" s="27"/>
    </row>
    <row r="1333" spans="13:20" ht="12.75" hidden="1">
      <c r="M1333" s="27"/>
      <c r="N1333" s="27"/>
      <c r="O1333" s="27"/>
      <c r="P1333" s="27"/>
      <c r="Q1333" s="27"/>
      <c r="R1333" s="27"/>
      <c r="S1333" s="27"/>
      <c r="T1333" s="27"/>
    </row>
    <row r="1334" spans="13:20" ht="12.75" hidden="1">
      <c r="M1334" s="27"/>
      <c r="N1334" s="27"/>
      <c r="O1334" s="27"/>
      <c r="P1334" s="27"/>
      <c r="Q1334" s="27"/>
      <c r="R1334" s="27"/>
      <c r="S1334" s="27"/>
      <c r="T1334" s="27"/>
    </row>
    <row r="1335" spans="13:20" ht="12.75" hidden="1">
      <c r="M1335" s="27"/>
      <c r="N1335" s="27"/>
      <c r="O1335" s="27"/>
      <c r="P1335" s="27"/>
      <c r="Q1335" s="27"/>
      <c r="R1335" s="27"/>
      <c r="S1335" s="27"/>
      <c r="T1335" s="27"/>
    </row>
    <row r="1336" spans="13:20" ht="12.75" hidden="1">
      <c r="M1336" s="27"/>
      <c r="N1336" s="27"/>
      <c r="O1336" s="27"/>
      <c r="P1336" s="27"/>
      <c r="Q1336" s="27"/>
      <c r="R1336" s="27"/>
      <c r="S1336" s="27"/>
      <c r="T1336" s="27"/>
    </row>
    <row r="1337" spans="13:20" ht="12.75" hidden="1">
      <c r="M1337" s="27"/>
      <c r="N1337" s="27"/>
      <c r="O1337" s="27"/>
      <c r="P1337" s="27"/>
      <c r="Q1337" s="27"/>
      <c r="R1337" s="27"/>
      <c r="S1337" s="27"/>
      <c r="T1337" s="27"/>
    </row>
    <row r="1338" spans="13:20" ht="12.75" hidden="1">
      <c r="M1338" s="27"/>
      <c r="N1338" s="27"/>
      <c r="O1338" s="27"/>
      <c r="P1338" s="27"/>
      <c r="Q1338" s="27"/>
      <c r="R1338" s="27"/>
      <c r="S1338" s="27"/>
      <c r="T1338" s="27"/>
    </row>
    <row r="1339" spans="13:20" ht="12.75" hidden="1">
      <c r="M1339" s="27"/>
      <c r="N1339" s="27"/>
      <c r="O1339" s="27"/>
      <c r="P1339" s="27"/>
      <c r="Q1339" s="27"/>
      <c r="R1339" s="27"/>
      <c r="S1339" s="27"/>
      <c r="T1339" s="27"/>
    </row>
    <row r="1340" spans="13:20" ht="12.75" hidden="1">
      <c r="M1340" s="27"/>
      <c r="N1340" s="27"/>
      <c r="O1340" s="27"/>
      <c r="P1340" s="27"/>
      <c r="Q1340" s="27"/>
      <c r="R1340" s="27"/>
      <c r="S1340" s="27"/>
      <c r="T1340" s="27"/>
    </row>
    <row r="1341" spans="13:20" ht="12.75" hidden="1">
      <c r="M1341" s="27"/>
      <c r="N1341" s="27"/>
      <c r="O1341" s="27"/>
      <c r="P1341" s="27"/>
      <c r="Q1341" s="27"/>
      <c r="R1341" s="27"/>
      <c r="S1341" s="27"/>
      <c r="T1341" s="27"/>
    </row>
    <row r="1342" spans="13:20" ht="12.75" hidden="1">
      <c r="M1342" s="27"/>
      <c r="N1342" s="27"/>
      <c r="O1342" s="27"/>
      <c r="P1342" s="27"/>
      <c r="Q1342" s="27"/>
      <c r="R1342" s="27"/>
      <c r="S1342" s="27"/>
      <c r="T1342" s="27"/>
    </row>
    <row r="1343" spans="13:20" ht="12.75" hidden="1">
      <c r="M1343" s="27"/>
      <c r="N1343" s="27"/>
      <c r="O1343" s="27"/>
      <c r="P1343" s="27"/>
      <c r="Q1343" s="27"/>
      <c r="R1343" s="27"/>
      <c r="S1343" s="27"/>
      <c r="T1343" s="27"/>
    </row>
    <row r="1344" spans="13:20" ht="12.75" hidden="1">
      <c r="M1344" s="27"/>
      <c r="N1344" s="27"/>
      <c r="O1344" s="27"/>
      <c r="P1344" s="27"/>
      <c r="Q1344" s="27"/>
      <c r="R1344" s="27"/>
      <c r="S1344" s="27"/>
      <c r="T1344" s="27"/>
    </row>
    <row r="1345" spans="13:20" ht="12.75" hidden="1">
      <c r="M1345" s="27"/>
      <c r="N1345" s="27"/>
      <c r="O1345" s="27"/>
      <c r="P1345" s="27"/>
      <c r="Q1345" s="27"/>
      <c r="R1345" s="27"/>
      <c r="S1345" s="27"/>
      <c r="T1345" s="27"/>
    </row>
    <row r="1346" spans="13:20" ht="12.75" hidden="1">
      <c r="M1346" s="27"/>
      <c r="N1346" s="27"/>
      <c r="O1346" s="27"/>
      <c r="P1346" s="27"/>
      <c r="Q1346" s="27"/>
      <c r="R1346" s="27"/>
      <c r="S1346" s="27"/>
      <c r="T1346" s="27"/>
    </row>
    <row r="1347" spans="13:20" ht="12.75" hidden="1">
      <c r="M1347" s="27"/>
      <c r="N1347" s="27"/>
      <c r="O1347" s="27"/>
      <c r="P1347" s="27"/>
      <c r="Q1347" s="27"/>
      <c r="R1347" s="27"/>
      <c r="S1347" s="27"/>
      <c r="T1347" s="27"/>
    </row>
    <row r="1348" spans="13:20" ht="12.75" hidden="1">
      <c r="M1348" s="27"/>
      <c r="N1348" s="27"/>
      <c r="O1348" s="27"/>
      <c r="P1348" s="27"/>
      <c r="Q1348" s="27"/>
      <c r="R1348" s="27"/>
      <c r="S1348" s="27"/>
      <c r="T1348" s="27"/>
    </row>
    <row r="1349" spans="13:20" ht="12.75" hidden="1">
      <c r="M1349" s="27"/>
      <c r="N1349" s="27"/>
      <c r="O1349" s="27"/>
      <c r="P1349" s="27"/>
      <c r="Q1349" s="27"/>
      <c r="R1349" s="27"/>
      <c r="S1349" s="27"/>
      <c r="T1349" s="27"/>
    </row>
    <row r="1350" spans="13:20" ht="12.75" hidden="1">
      <c r="M1350" s="27"/>
      <c r="N1350" s="27"/>
      <c r="O1350" s="27"/>
      <c r="P1350" s="27"/>
      <c r="Q1350" s="27"/>
      <c r="R1350" s="27"/>
      <c r="S1350" s="27"/>
      <c r="T1350" s="27"/>
    </row>
    <row r="1351" spans="13:20" ht="12.75" hidden="1">
      <c r="M1351" s="27"/>
      <c r="N1351" s="27"/>
      <c r="O1351" s="27"/>
      <c r="P1351" s="27"/>
      <c r="Q1351" s="27"/>
      <c r="R1351" s="27"/>
      <c r="S1351" s="27"/>
      <c r="T1351" s="27"/>
    </row>
    <row r="1352" spans="13:20" ht="12.75" hidden="1">
      <c r="M1352" s="27"/>
      <c r="N1352" s="27"/>
      <c r="O1352" s="27"/>
      <c r="P1352" s="27"/>
      <c r="Q1352" s="27"/>
      <c r="R1352" s="27"/>
      <c r="S1352" s="27"/>
      <c r="T1352" s="27"/>
    </row>
    <row r="1353" spans="13:20" ht="12.75" hidden="1">
      <c r="M1353" s="27"/>
      <c r="N1353" s="27"/>
      <c r="O1353" s="27"/>
      <c r="P1353" s="27"/>
      <c r="Q1353" s="27"/>
      <c r="R1353" s="27"/>
      <c r="S1353" s="27"/>
      <c r="T1353" s="27"/>
    </row>
    <row r="1354" spans="13:20" ht="12.75" hidden="1">
      <c r="M1354" s="27"/>
      <c r="N1354" s="27"/>
      <c r="O1354" s="27"/>
      <c r="P1354" s="27"/>
      <c r="Q1354" s="27"/>
      <c r="R1354" s="27"/>
      <c r="S1354" s="27"/>
      <c r="T1354" s="27"/>
    </row>
    <row r="1355" spans="13:20" ht="12.75" hidden="1">
      <c r="M1355" s="27"/>
      <c r="N1355" s="27"/>
      <c r="O1355" s="27"/>
      <c r="P1355" s="27"/>
      <c r="Q1355" s="27"/>
      <c r="R1355" s="27"/>
      <c r="S1355" s="27"/>
      <c r="T1355" s="27"/>
    </row>
    <row r="1356" spans="13:20" ht="12.75" hidden="1">
      <c r="M1356" s="27"/>
      <c r="N1356" s="27"/>
      <c r="O1356" s="27"/>
      <c r="P1356" s="27"/>
      <c r="Q1356" s="27"/>
      <c r="R1356" s="27"/>
      <c r="S1356" s="27"/>
      <c r="T1356" s="27"/>
    </row>
    <row r="1357" spans="13:20" ht="12.75" hidden="1">
      <c r="M1357" s="27"/>
      <c r="N1357" s="27"/>
      <c r="O1357" s="27"/>
      <c r="P1357" s="27"/>
      <c r="Q1357" s="27"/>
      <c r="R1357" s="27"/>
      <c r="S1357" s="27"/>
      <c r="T1357" s="27"/>
    </row>
    <row r="1358" spans="13:20" ht="12.75" hidden="1">
      <c r="M1358" s="27"/>
      <c r="N1358" s="27"/>
      <c r="O1358" s="27"/>
      <c r="P1358" s="27"/>
      <c r="Q1358" s="27"/>
      <c r="R1358" s="27"/>
      <c r="S1358" s="27"/>
      <c r="T1358" s="27"/>
    </row>
    <row r="1359" spans="13:20" ht="12.75" hidden="1">
      <c r="M1359" s="27"/>
      <c r="N1359" s="27"/>
      <c r="O1359" s="27"/>
      <c r="P1359" s="27"/>
      <c r="Q1359" s="27"/>
      <c r="R1359" s="27"/>
      <c r="S1359" s="27"/>
      <c r="T1359" s="27"/>
    </row>
    <row r="1360" spans="13:20" ht="12.75" hidden="1">
      <c r="M1360" s="27"/>
      <c r="N1360" s="27"/>
      <c r="O1360" s="27"/>
      <c r="P1360" s="27"/>
      <c r="Q1360" s="27"/>
      <c r="R1360" s="27"/>
      <c r="S1360" s="27"/>
      <c r="T1360" s="27"/>
    </row>
    <row r="1361" spans="13:20" ht="12.75" hidden="1">
      <c r="M1361" s="27"/>
      <c r="N1361" s="27"/>
      <c r="O1361" s="27"/>
      <c r="P1361" s="27"/>
      <c r="Q1361" s="27"/>
      <c r="R1361" s="27"/>
      <c r="S1361" s="27"/>
      <c r="T1361" s="27"/>
    </row>
    <row r="1362" spans="13:20" ht="12.75" hidden="1">
      <c r="M1362" s="27"/>
      <c r="N1362" s="27"/>
      <c r="O1362" s="27"/>
      <c r="P1362" s="27"/>
      <c r="Q1362" s="27"/>
      <c r="R1362" s="27"/>
      <c r="S1362" s="27"/>
      <c r="T1362" s="27"/>
    </row>
    <row r="1363" spans="13:20" ht="12.75" hidden="1">
      <c r="M1363" s="27"/>
      <c r="N1363" s="27"/>
      <c r="O1363" s="27"/>
      <c r="P1363" s="27"/>
      <c r="Q1363" s="27"/>
      <c r="R1363" s="27"/>
      <c r="S1363" s="27"/>
      <c r="T1363" s="27"/>
    </row>
    <row r="1364" spans="13:20" ht="12.75" hidden="1">
      <c r="M1364" s="27"/>
      <c r="N1364" s="27"/>
      <c r="O1364" s="27"/>
      <c r="P1364" s="27"/>
      <c r="Q1364" s="27"/>
      <c r="R1364" s="27"/>
      <c r="S1364" s="27"/>
      <c r="T1364" s="27"/>
    </row>
    <row r="1365" spans="13:20" ht="12.75" hidden="1">
      <c r="M1365" s="27"/>
      <c r="N1365" s="27"/>
      <c r="O1365" s="27"/>
      <c r="P1365" s="27"/>
      <c r="Q1365" s="27"/>
      <c r="R1365" s="27"/>
      <c r="S1365" s="27"/>
      <c r="T1365" s="27"/>
    </row>
    <row r="1366" spans="13:20" ht="12.75" hidden="1">
      <c r="M1366" s="27"/>
      <c r="N1366" s="27"/>
      <c r="O1366" s="27"/>
      <c r="P1366" s="27"/>
      <c r="Q1366" s="27"/>
      <c r="R1366" s="27"/>
      <c r="S1366" s="27"/>
      <c r="T1366" s="27"/>
    </row>
    <row r="1367" spans="13:20" ht="12.75" hidden="1">
      <c r="M1367" s="27"/>
      <c r="N1367" s="27"/>
      <c r="O1367" s="27"/>
      <c r="P1367" s="27"/>
      <c r="Q1367" s="27"/>
      <c r="R1367" s="27"/>
      <c r="S1367" s="27"/>
      <c r="T1367" s="27"/>
    </row>
    <row r="1368" spans="13:20" ht="12.75" hidden="1">
      <c r="M1368" s="27"/>
      <c r="N1368" s="27"/>
      <c r="O1368" s="27"/>
      <c r="P1368" s="27"/>
      <c r="Q1368" s="27"/>
      <c r="R1368" s="27"/>
      <c r="S1368" s="27"/>
      <c r="T1368" s="27"/>
    </row>
    <row r="1369" spans="13:20" ht="12.75" hidden="1">
      <c r="M1369" s="27"/>
      <c r="N1369" s="27"/>
      <c r="O1369" s="27"/>
      <c r="P1369" s="27"/>
      <c r="Q1369" s="27"/>
      <c r="R1369" s="27"/>
      <c r="S1369" s="27"/>
      <c r="T1369" s="27"/>
    </row>
    <row r="1370" spans="13:20" ht="12.75" hidden="1">
      <c r="M1370" s="27"/>
      <c r="N1370" s="27"/>
      <c r="O1370" s="27"/>
      <c r="P1370" s="27"/>
      <c r="Q1370" s="27"/>
      <c r="R1370" s="27"/>
      <c r="S1370" s="27"/>
      <c r="T1370" s="27"/>
    </row>
    <row r="1371" ht="12.75" hidden="1"/>
  </sheetData>
  <sheetProtection password="CF8B" sheet="1"/>
  <mergeCells count="36">
    <mergeCell ref="B83:E83"/>
    <mergeCell ref="A79:K79"/>
    <mergeCell ref="A66:I66"/>
    <mergeCell ref="E54:F54"/>
    <mergeCell ref="E55:F55"/>
    <mergeCell ref="G56:H56"/>
    <mergeCell ref="G55:H55"/>
    <mergeCell ref="G54:H54"/>
    <mergeCell ref="B64:I64"/>
    <mergeCell ref="B73:I73"/>
    <mergeCell ref="D46:I46"/>
    <mergeCell ref="G50:H50"/>
    <mergeCell ref="A68:I68"/>
    <mergeCell ref="G51:H51"/>
    <mergeCell ref="G65:I65"/>
    <mergeCell ref="A65:F65"/>
    <mergeCell ref="G52:H52"/>
    <mergeCell ref="E50:F50"/>
    <mergeCell ref="A1:K1"/>
    <mergeCell ref="A2:K2"/>
    <mergeCell ref="E5:K5"/>
    <mergeCell ref="E4:K4"/>
    <mergeCell ref="D33:I33"/>
    <mergeCell ref="B63:I63"/>
    <mergeCell ref="E51:F51"/>
    <mergeCell ref="E52:F52"/>
    <mergeCell ref="E53:F53"/>
    <mergeCell ref="G53:H53"/>
    <mergeCell ref="D30:I30"/>
    <mergeCell ref="D29:I29"/>
    <mergeCell ref="D31:I32"/>
    <mergeCell ref="A14:K14"/>
    <mergeCell ref="D22:I24"/>
    <mergeCell ref="D25:I28"/>
    <mergeCell ref="D21:I21"/>
    <mergeCell ref="D16:I16"/>
  </mergeCells>
  <dataValidations count="2">
    <dataValidation errorStyle="warning" type="whole" operator="lessThan" allowBlank="1" showInputMessage="1" showErrorMessage="1" errorTitle="Excess Over Savings" error="Savings execss Over the Income" sqref="N65">
      <formula1>K34</formula1>
    </dataValidation>
    <dataValidation errorStyle="warning" type="whole" operator="lessThan" allowBlank="1" showInputMessage="1" showErrorMessage="1" errorTitle="Excess Over Savings" error="Savings execss Over the Income" sqref="M65">
      <formula1>K34</formula1>
    </dataValidation>
  </dataValidations>
  <printOptions/>
  <pageMargins left="0.74" right="0.13" top="0.39" bottom="0.67" header="0.29" footer="0.27"/>
  <pageSetup horizontalDpi="180" verticalDpi="180" orientation="portrait" paperSize="122" scale="99" r:id="rId1"/>
  <rowBreaks count="1" manualBreakCount="1">
    <brk id="47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Er.R.SELVARATHINAM,B.E.,</Manager>
  <Company>TWAD, MADURAI.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TAX 2014 2015</dc:title>
  <dc:subject>INCOME TAX CALCULATION FOR 2014 2015</dc:subject>
  <dc:creator>R.Nagarajan. M.A</dc:creator>
  <cp:keywords/>
  <dc:description/>
  <cp:lastModifiedBy>computer</cp:lastModifiedBy>
  <cp:lastPrinted>2014-12-25T08:01:35Z</cp:lastPrinted>
  <dcterms:created xsi:type="dcterms:W3CDTF">1999-11-24T06:06:23Z</dcterms:created>
  <dcterms:modified xsi:type="dcterms:W3CDTF">2014-12-25T19:01:44Z</dcterms:modified>
  <cp:category>Ver 25 12 2014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3311AE7">
    <vt:lpwstr/>
  </property>
  <property fmtid="{D5CDD505-2E9C-101B-9397-08002B2CF9AE}" pid="3" name="IVID613150B">
    <vt:lpwstr/>
  </property>
  <property fmtid="{D5CDD505-2E9C-101B-9397-08002B2CF9AE}" pid="4" name="IVIDF320F03">
    <vt:lpwstr/>
  </property>
  <property fmtid="{D5CDD505-2E9C-101B-9397-08002B2CF9AE}" pid="5" name="IVID395212D4">
    <vt:lpwstr/>
  </property>
  <property fmtid="{D5CDD505-2E9C-101B-9397-08002B2CF9AE}" pid="6" name="IVID133F11FC">
    <vt:lpwstr/>
  </property>
  <property fmtid="{D5CDD505-2E9C-101B-9397-08002B2CF9AE}" pid="7" name="IVID141811E0">
    <vt:lpwstr/>
  </property>
  <property fmtid="{D5CDD505-2E9C-101B-9397-08002B2CF9AE}" pid="8" name="IVID15916FB">
    <vt:lpwstr/>
  </property>
  <property fmtid="{D5CDD505-2E9C-101B-9397-08002B2CF9AE}" pid="9" name="IVID3A5112D8">
    <vt:lpwstr/>
  </property>
  <property fmtid="{D5CDD505-2E9C-101B-9397-08002B2CF9AE}" pid="10" name="IVID1A1D12E7">
    <vt:lpwstr/>
  </property>
  <property fmtid="{D5CDD505-2E9C-101B-9397-08002B2CF9AE}" pid="11" name="IVID2F1E1603">
    <vt:lpwstr/>
  </property>
  <property fmtid="{D5CDD505-2E9C-101B-9397-08002B2CF9AE}" pid="12" name="IVIDC">
    <vt:lpwstr/>
  </property>
  <property fmtid="{D5CDD505-2E9C-101B-9397-08002B2CF9AE}" pid="13" name="IVID362F13E8">
    <vt:lpwstr/>
  </property>
  <property fmtid="{D5CDD505-2E9C-101B-9397-08002B2CF9AE}" pid="14" name="IVID3A3618F1">
    <vt:lpwstr/>
  </property>
  <property fmtid="{D5CDD505-2E9C-101B-9397-08002B2CF9AE}" pid="15" name="IVID15E41318">
    <vt:lpwstr/>
  </property>
  <property fmtid="{D5CDD505-2E9C-101B-9397-08002B2CF9AE}" pid="16" name="IVID181914D9">
    <vt:lpwstr/>
  </property>
  <property fmtid="{D5CDD505-2E9C-101B-9397-08002B2CF9AE}" pid="17" name="IVID155815FB">
    <vt:lpwstr/>
  </property>
  <property fmtid="{D5CDD505-2E9C-101B-9397-08002B2CF9AE}" pid="18" name="IVIDD091BF0">
    <vt:lpwstr/>
  </property>
  <property fmtid="{D5CDD505-2E9C-101B-9397-08002B2CF9AE}" pid="19" name="IVID344CCFFC">
    <vt:lpwstr/>
  </property>
  <property fmtid="{D5CDD505-2E9C-101B-9397-08002B2CF9AE}" pid="20" name="IVID1A7D12ED">
    <vt:lpwstr/>
  </property>
  <property fmtid="{D5CDD505-2E9C-101B-9397-08002B2CF9AE}" pid="21" name="IVID1B2115FE">
    <vt:lpwstr/>
  </property>
  <property fmtid="{D5CDD505-2E9C-101B-9397-08002B2CF9AE}" pid="22" name="IVID35431BD0">
    <vt:lpwstr/>
  </property>
  <property fmtid="{D5CDD505-2E9C-101B-9397-08002B2CF9AE}" pid="23" name="IVID4637A884">
    <vt:lpwstr/>
  </property>
  <property fmtid="{D5CDD505-2E9C-101B-9397-08002B2CF9AE}" pid="24" name="IVID127C14F5">
    <vt:lpwstr/>
  </property>
  <property fmtid="{D5CDD505-2E9C-101B-9397-08002B2CF9AE}" pid="25" name="IVID1834F0DD">
    <vt:lpwstr/>
  </property>
  <property fmtid="{D5CDD505-2E9C-101B-9397-08002B2CF9AE}" pid="26" name="IVID312119E0">
    <vt:lpwstr/>
  </property>
  <property fmtid="{D5CDD505-2E9C-101B-9397-08002B2CF9AE}" pid="27" name="IVID1C5812DA">
    <vt:lpwstr/>
  </property>
  <property fmtid="{D5CDD505-2E9C-101B-9397-08002B2CF9AE}" pid="28" name="IVID173907ED">
    <vt:lpwstr/>
  </property>
  <property fmtid="{D5CDD505-2E9C-101B-9397-08002B2CF9AE}" pid="29" name="IVID274B1CF5">
    <vt:lpwstr/>
  </property>
  <property fmtid="{D5CDD505-2E9C-101B-9397-08002B2CF9AE}" pid="30" name="IVID2B4E17FA">
    <vt:lpwstr/>
  </property>
  <property fmtid="{D5CDD505-2E9C-101B-9397-08002B2CF9AE}" pid="31" name="IVID253D11EF">
    <vt:lpwstr/>
  </property>
  <property fmtid="{D5CDD505-2E9C-101B-9397-08002B2CF9AE}" pid="32" name="IVID1A3517F4">
    <vt:lpwstr/>
  </property>
  <property fmtid="{D5CDD505-2E9C-101B-9397-08002B2CF9AE}" pid="33" name="IVID2B0E1302">
    <vt:lpwstr/>
  </property>
  <property fmtid="{D5CDD505-2E9C-101B-9397-08002B2CF9AE}" pid="34" name="IVID332E19D7">
    <vt:lpwstr/>
  </property>
  <property fmtid="{D5CDD505-2E9C-101B-9397-08002B2CF9AE}" pid="35" name="IVID22261800">
    <vt:lpwstr/>
  </property>
  <property fmtid="{D5CDD505-2E9C-101B-9397-08002B2CF9AE}" pid="36" name="IVID325116DE">
    <vt:lpwstr/>
  </property>
  <property fmtid="{D5CDD505-2E9C-101B-9397-08002B2CF9AE}" pid="37" name="IVID272C0FEF">
    <vt:lpwstr/>
  </property>
  <property fmtid="{D5CDD505-2E9C-101B-9397-08002B2CF9AE}" pid="38" name="IVID81113D2">
    <vt:lpwstr/>
  </property>
  <property fmtid="{D5CDD505-2E9C-101B-9397-08002B2CF9AE}" pid="39" name="IVID1D231201">
    <vt:lpwstr/>
  </property>
  <property fmtid="{D5CDD505-2E9C-101B-9397-08002B2CF9AE}" pid="40" name="IVID173E1206">
    <vt:lpwstr/>
  </property>
  <property fmtid="{D5CDD505-2E9C-101B-9397-08002B2CF9AE}" pid="41" name="IVID232310EC">
    <vt:lpwstr/>
  </property>
  <property fmtid="{D5CDD505-2E9C-101B-9397-08002B2CF9AE}" pid="42" name="IVID133D1AE5">
    <vt:lpwstr/>
  </property>
  <property fmtid="{D5CDD505-2E9C-101B-9397-08002B2CF9AE}" pid="43" name="IVIDF6113D9">
    <vt:lpwstr/>
  </property>
  <property fmtid="{D5CDD505-2E9C-101B-9397-08002B2CF9AE}" pid="44" name="IVID366A14F0">
    <vt:lpwstr/>
  </property>
  <property fmtid="{D5CDD505-2E9C-101B-9397-08002B2CF9AE}" pid="45" name="IVID362E14DB">
    <vt:lpwstr/>
  </property>
  <property fmtid="{D5CDD505-2E9C-101B-9397-08002B2CF9AE}" pid="46" name="IVID1D3F17E2">
    <vt:lpwstr/>
  </property>
  <property fmtid="{D5CDD505-2E9C-101B-9397-08002B2CF9AE}" pid="47" name="IVID13451200">
    <vt:lpwstr/>
  </property>
  <property fmtid="{D5CDD505-2E9C-101B-9397-08002B2CF9AE}" pid="48" name="IVID1F6511DB">
    <vt:lpwstr/>
  </property>
  <property fmtid="{D5CDD505-2E9C-101B-9397-08002B2CF9AE}" pid="49" name="IVID3F1D10E8">
    <vt:lpwstr/>
  </property>
  <property fmtid="{D5CDD505-2E9C-101B-9397-08002B2CF9AE}" pid="50" name="IVID144313EE">
    <vt:lpwstr/>
  </property>
  <property fmtid="{D5CDD505-2E9C-101B-9397-08002B2CF9AE}" pid="51" name="IVID316311F9">
    <vt:lpwstr/>
  </property>
  <property fmtid="{D5CDD505-2E9C-101B-9397-08002B2CF9AE}" pid="52" name="IVIDE0715F1">
    <vt:lpwstr/>
  </property>
  <property fmtid="{D5CDD505-2E9C-101B-9397-08002B2CF9AE}" pid="53" name="IVID240A1504">
    <vt:lpwstr/>
  </property>
  <property fmtid="{D5CDD505-2E9C-101B-9397-08002B2CF9AE}" pid="54" name="IVID3B5816EC">
    <vt:lpwstr/>
  </property>
  <property fmtid="{D5CDD505-2E9C-101B-9397-08002B2CF9AE}" pid="55" name="IVID351414F8">
    <vt:lpwstr/>
  </property>
  <property fmtid="{D5CDD505-2E9C-101B-9397-08002B2CF9AE}" pid="56" name="IVID2F251AE7">
    <vt:lpwstr/>
  </property>
  <property fmtid="{D5CDD505-2E9C-101B-9397-08002B2CF9AE}" pid="57" name="IVID2A5E1D03">
    <vt:lpwstr/>
  </property>
  <property fmtid="{D5CDD505-2E9C-101B-9397-08002B2CF9AE}" pid="58" name="IVID306310DF">
    <vt:lpwstr/>
  </property>
  <property fmtid="{D5CDD505-2E9C-101B-9397-08002B2CF9AE}" pid="59" name="IVID266F16CF">
    <vt:lpwstr/>
  </property>
  <property fmtid="{D5CDD505-2E9C-101B-9397-08002B2CF9AE}" pid="60" name="IVID307414D1">
    <vt:lpwstr/>
  </property>
  <property fmtid="{D5CDD505-2E9C-101B-9397-08002B2CF9AE}" pid="61" name="IVID344B1400">
    <vt:lpwstr/>
  </property>
  <property fmtid="{D5CDD505-2E9C-101B-9397-08002B2CF9AE}" pid="62" name="IVID135B1DF5">
    <vt:lpwstr/>
  </property>
  <property fmtid="{D5CDD505-2E9C-101B-9397-08002B2CF9AE}" pid="63" name="IVID1A3716D3">
    <vt:lpwstr/>
  </property>
  <property fmtid="{D5CDD505-2E9C-101B-9397-08002B2CF9AE}" pid="64" name="IVIDD1916DB">
    <vt:lpwstr/>
  </property>
  <property fmtid="{D5CDD505-2E9C-101B-9397-08002B2CF9AE}" pid="65" name="IVID11431AF1">
    <vt:lpwstr/>
  </property>
  <property fmtid="{D5CDD505-2E9C-101B-9397-08002B2CF9AE}" pid="66" name="IVID1B2C19F3">
    <vt:lpwstr/>
  </property>
  <property fmtid="{D5CDD505-2E9C-101B-9397-08002B2CF9AE}" pid="67" name="IVIDD5E0FE6">
    <vt:lpwstr/>
  </property>
  <property fmtid="{D5CDD505-2E9C-101B-9397-08002B2CF9AE}" pid="68" name="IVID162D1605">
    <vt:lpwstr/>
  </property>
  <property fmtid="{D5CDD505-2E9C-101B-9397-08002B2CF9AE}" pid="69" name="IVID2A3614FA">
    <vt:lpwstr/>
  </property>
  <property fmtid="{D5CDD505-2E9C-101B-9397-08002B2CF9AE}" pid="70" name="IVID18E22C59">
    <vt:lpwstr/>
  </property>
  <property fmtid="{D5CDD505-2E9C-101B-9397-08002B2CF9AE}" pid="71" name="IVID200C15D6">
    <vt:lpwstr/>
  </property>
  <property fmtid="{D5CDD505-2E9C-101B-9397-08002B2CF9AE}" pid="72" name="IVID263A17F4">
    <vt:lpwstr/>
  </property>
  <property fmtid="{D5CDD505-2E9C-101B-9397-08002B2CF9AE}" pid="73" name="IVID264311DF">
    <vt:lpwstr/>
  </property>
  <property fmtid="{D5CDD505-2E9C-101B-9397-08002B2CF9AE}" pid="74" name="IVIDC3A16D4">
    <vt:lpwstr/>
  </property>
  <property fmtid="{D5CDD505-2E9C-101B-9397-08002B2CF9AE}" pid="75" name="IVID121617DE">
    <vt:lpwstr/>
  </property>
  <property fmtid="{D5CDD505-2E9C-101B-9397-08002B2CF9AE}" pid="76" name="IVID13691AF2">
    <vt:lpwstr/>
  </property>
  <property fmtid="{D5CDD505-2E9C-101B-9397-08002B2CF9AE}" pid="77" name="IVID1A3B0AF0">
    <vt:lpwstr/>
  </property>
  <property fmtid="{D5CDD505-2E9C-101B-9397-08002B2CF9AE}" pid="78" name="IVID373F12DB">
    <vt:lpwstr/>
  </property>
  <property fmtid="{D5CDD505-2E9C-101B-9397-08002B2CF9AE}" pid="79" name="IVID102124BA">
    <vt:lpwstr/>
  </property>
  <property fmtid="{D5CDD505-2E9C-101B-9397-08002B2CF9AE}" pid="80" name="IVID3D1509D0">
    <vt:lpwstr/>
  </property>
  <property fmtid="{D5CDD505-2E9C-101B-9397-08002B2CF9AE}" pid="81" name="IVID35641901">
    <vt:lpwstr/>
  </property>
  <property fmtid="{D5CDD505-2E9C-101B-9397-08002B2CF9AE}" pid="82" name="IVID45E1ED9">
    <vt:lpwstr/>
  </property>
  <property fmtid="{D5CDD505-2E9C-101B-9397-08002B2CF9AE}" pid="83" name="IVID324113D1">
    <vt:lpwstr/>
  </property>
  <property fmtid="{D5CDD505-2E9C-101B-9397-08002B2CF9AE}" pid="84" name="IVID1A2D1903">
    <vt:lpwstr/>
  </property>
  <property fmtid="{D5CDD505-2E9C-101B-9397-08002B2CF9AE}" pid="85" name="IVID222F6E42">
    <vt:lpwstr/>
  </property>
  <property fmtid="{D5CDD505-2E9C-101B-9397-08002B2CF9AE}" pid="86" name="IVID137012E9">
    <vt:lpwstr/>
  </property>
  <property fmtid="{D5CDD505-2E9C-101B-9397-08002B2CF9AE}" pid="87" name="IVID2C1E12D1">
    <vt:lpwstr/>
  </property>
  <property fmtid="{D5CDD505-2E9C-101B-9397-08002B2CF9AE}" pid="88" name="IVID33601201">
    <vt:lpwstr/>
  </property>
  <property fmtid="{D5CDD505-2E9C-101B-9397-08002B2CF9AE}" pid="89" name="IVID3C3312FB">
    <vt:lpwstr/>
  </property>
  <property fmtid="{D5CDD505-2E9C-101B-9397-08002B2CF9AE}" pid="90" name="IVID105313E6">
    <vt:lpwstr/>
  </property>
  <property fmtid="{D5CDD505-2E9C-101B-9397-08002B2CF9AE}" pid="91" name="IVIDF5F18D3">
    <vt:lpwstr/>
  </property>
  <property fmtid="{D5CDD505-2E9C-101B-9397-08002B2CF9AE}" pid="92" name="IVID1A6614D0">
    <vt:lpwstr/>
  </property>
  <property fmtid="{D5CDD505-2E9C-101B-9397-08002B2CF9AE}" pid="93" name="IVID14360DEA">
    <vt:lpwstr/>
  </property>
  <property fmtid="{D5CDD505-2E9C-101B-9397-08002B2CF9AE}" pid="94" name="IVID22510FEF">
    <vt:lpwstr/>
  </property>
  <property fmtid="{D5CDD505-2E9C-101B-9397-08002B2CF9AE}" pid="95" name="IVID33131101">
    <vt:lpwstr/>
  </property>
  <property fmtid="{D5CDD505-2E9C-101B-9397-08002B2CF9AE}" pid="96" name="IVID103B08E5">
    <vt:lpwstr/>
  </property>
  <property fmtid="{D5CDD505-2E9C-101B-9397-08002B2CF9AE}" pid="97" name="IVID1B351208">
    <vt:lpwstr/>
  </property>
  <property fmtid="{D5CDD505-2E9C-101B-9397-08002B2CF9AE}" pid="98" name="IVID382814FB">
    <vt:lpwstr/>
  </property>
  <property fmtid="{D5CDD505-2E9C-101B-9397-08002B2CF9AE}" pid="99" name="IVIDB3916DF">
    <vt:lpwstr/>
  </property>
  <property fmtid="{D5CDD505-2E9C-101B-9397-08002B2CF9AE}" pid="100" name="IVID1C3A0FCE">
    <vt:lpwstr/>
  </property>
  <property fmtid="{D5CDD505-2E9C-101B-9397-08002B2CF9AE}" pid="101" name="IVID212812E2">
    <vt:lpwstr/>
  </property>
  <property fmtid="{D5CDD505-2E9C-101B-9397-08002B2CF9AE}" pid="102" name="IVID396C1DD9">
    <vt:lpwstr/>
  </property>
  <property fmtid="{D5CDD505-2E9C-101B-9397-08002B2CF9AE}" pid="103" name="IVID375212E5">
    <vt:lpwstr/>
  </property>
  <property fmtid="{D5CDD505-2E9C-101B-9397-08002B2CF9AE}" pid="104" name="IVID411314E3">
    <vt:lpwstr/>
  </property>
  <property fmtid="{D5CDD505-2E9C-101B-9397-08002B2CF9AE}" pid="105" name="IVID173A180B">
    <vt:lpwstr/>
  </property>
  <property fmtid="{D5CDD505-2E9C-101B-9397-08002B2CF9AE}" pid="106" name="IVID286D13DE">
    <vt:lpwstr/>
  </property>
  <property fmtid="{D5CDD505-2E9C-101B-9397-08002B2CF9AE}" pid="107" name="IVID3D6F12E3">
    <vt:lpwstr/>
  </property>
  <property fmtid="{D5CDD505-2E9C-101B-9397-08002B2CF9AE}" pid="108" name="IVID181F08E0">
    <vt:lpwstr/>
  </property>
  <property fmtid="{D5CDD505-2E9C-101B-9397-08002B2CF9AE}" pid="109" name="IVID332910D5">
    <vt:lpwstr/>
  </property>
  <property fmtid="{D5CDD505-2E9C-101B-9397-08002B2CF9AE}" pid="110" name="IVIDE4394DFE">
    <vt:lpwstr/>
  </property>
  <property fmtid="{D5CDD505-2E9C-101B-9397-08002B2CF9AE}" pid="111" name="IVID123111DA">
    <vt:lpwstr/>
  </property>
  <property fmtid="{D5CDD505-2E9C-101B-9397-08002B2CF9AE}" pid="112" name="IVID386C15D7">
    <vt:lpwstr/>
  </property>
  <property fmtid="{D5CDD505-2E9C-101B-9397-08002B2CF9AE}" pid="113" name="IVID2C120AD3">
    <vt:lpwstr/>
  </property>
  <property fmtid="{D5CDD505-2E9C-101B-9397-08002B2CF9AE}" pid="114" name="IVID422916D2">
    <vt:lpwstr/>
  </property>
  <property fmtid="{D5CDD505-2E9C-101B-9397-08002B2CF9AE}" pid="115" name="IVID1D7515DE">
    <vt:lpwstr/>
  </property>
  <property fmtid="{D5CDD505-2E9C-101B-9397-08002B2CF9AE}" pid="116" name="IVID8ABD7CD8">
    <vt:lpwstr/>
  </property>
  <property fmtid="{D5CDD505-2E9C-101B-9397-08002B2CF9AE}" pid="117" name="IVIDA120A08">
    <vt:lpwstr/>
  </property>
  <property fmtid="{D5CDD505-2E9C-101B-9397-08002B2CF9AE}" pid="118" name="IVID145912E7">
    <vt:lpwstr/>
  </property>
  <property fmtid="{D5CDD505-2E9C-101B-9397-08002B2CF9AE}" pid="119" name="IVID406012F8">
    <vt:lpwstr/>
  </property>
  <property fmtid="{D5CDD505-2E9C-101B-9397-08002B2CF9AE}" pid="120" name="IVIDE6B16F7">
    <vt:lpwstr/>
  </property>
  <property fmtid="{D5CDD505-2E9C-101B-9397-08002B2CF9AE}" pid="121" name="IVIDC3F90A7F">
    <vt:lpwstr/>
  </property>
  <property fmtid="{D5CDD505-2E9C-101B-9397-08002B2CF9AE}" pid="122" name="IVID302816EE">
    <vt:lpwstr/>
  </property>
  <property fmtid="{D5CDD505-2E9C-101B-9397-08002B2CF9AE}" pid="123" name="IVID131414FD">
    <vt:lpwstr/>
  </property>
  <property fmtid="{D5CDD505-2E9C-101B-9397-08002B2CF9AE}" pid="124" name="IVID336D19E2">
    <vt:lpwstr/>
  </property>
  <property fmtid="{D5CDD505-2E9C-101B-9397-08002B2CF9AE}" pid="125" name="IVID163016D5">
    <vt:lpwstr/>
  </property>
  <property fmtid="{D5CDD505-2E9C-101B-9397-08002B2CF9AE}" pid="126" name="IVID41210AFF">
    <vt:lpwstr/>
  </property>
  <property fmtid="{D5CDD505-2E9C-101B-9397-08002B2CF9AE}" pid="127" name="IVID285E1306">
    <vt:lpwstr/>
  </property>
  <property fmtid="{D5CDD505-2E9C-101B-9397-08002B2CF9AE}" pid="128" name="IVIDC571CDF">
    <vt:lpwstr/>
  </property>
  <property fmtid="{D5CDD505-2E9C-101B-9397-08002B2CF9AE}" pid="129" name="IVID1A4D13F6">
    <vt:lpwstr/>
  </property>
  <property fmtid="{D5CDD505-2E9C-101B-9397-08002B2CF9AE}" pid="130" name="IVID293417FE">
    <vt:lpwstr/>
  </property>
  <property fmtid="{D5CDD505-2E9C-101B-9397-08002B2CF9AE}" pid="131" name="IVID15FF2D5A">
    <vt:lpwstr/>
  </property>
  <property fmtid="{D5CDD505-2E9C-101B-9397-08002B2CF9AE}" pid="132" name="IVID353513D9">
    <vt:lpwstr/>
  </property>
  <property fmtid="{D5CDD505-2E9C-101B-9397-08002B2CF9AE}" pid="133" name="IVID134E14D3">
    <vt:lpwstr/>
  </property>
  <property fmtid="{D5CDD505-2E9C-101B-9397-08002B2CF9AE}" pid="134" name="IVID326812F5">
    <vt:lpwstr/>
  </property>
  <property fmtid="{D5CDD505-2E9C-101B-9397-08002B2CF9AE}" pid="135" name="IVID3E1216F6">
    <vt:lpwstr/>
  </property>
  <property fmtid="{D5CDD505-2E9C-101B-9397-08002B2CF9AE}" pid="136" name="IVID2A5F13D5">
    <vt:lpwstr/>
  </property>
  <property fmtid="{D5CDD505-2E9C-101B-9397-08002B2CF9AE}" pid="137" name="IVID1A4D17E3">
    <vt:lpwstr/>
  </property>
  <property fmtid="{D5CDD505-2E9C-101B-9397-08002B2CF9AE}" pid="138" name="IVID24551DE1">
    <vt:lpwstr/>
  </property>
  <property fmtid="{D5CDD505-2E9C-101B-9397-08002B2CF9AE}" pid="139" name="IVID197012F1">
    <vt:lpwstr/>
  </property>
  <property fmtid="{D5CDD505-2E9C-101B-9397-08002B2CF9AE}" pid="140" name="IVID381A7C7E">
    <vt:lpwstr/>
  </property>
  <property fmtid="{D5CDD505-2E9C-101B-9397-08002B2CF9AE}" pid="141" name="IVID204114FA">
    <vt:lpwstr/>
  </property>
  <property fmtid="{D5CDD505-2E9C-101B-9397-08002B2CF9AE}" pid="142" name="IVID2A7117D7">
    <vt:lpwstr/>
  </property>
  <property fmtid="{D5CDD505-2E9C-101B-9397-08002B2CF9AE}" pid="143" name="IVIDE331703">
    <vt:lpwstr/>
  </property>
  <property fmtid="{D5CDD505-2E9C-101B-9397-08002B2CF9AE}" pid="144" name="IVID416E11FD">
    <vt:lpwstr/>
  </property>
  <property fmtid="{D5CDD505-2E9C-101B-9397-08002B2CF9AE}" pid="145" name="IVID52D0E06">
    <vt:lpwstr/>
  </property>
  <property fmtid="{D5CDD505-2E9C-101B-9397-08002B2CF9AE}" pid="146" name="IVID365C19D4">
    <vt:lpwstr/>
  </property>
  <property fmtid="{D5CDD505-2E9C-101B-9397-08002B2CF9AE}" pid="147" name="IVIDA3E11E9">
    <vt:lpwstr/>
  </property>
  <property fmtid="{D5CDD505-2E9C-101B-9397-08002B2CF9AE}" pid="148" name="IVID375215CF">
    <vt:lpwstr/>
  </property>
  <property fmtid="{D5CDD505-2E9C-101B-9397-08002B2CF9AE}" pid="149" name="IVID1D401702">
    <vt:lpwstr/>
  </property>
  <property fmtid="{D5CDD505-2E9C-101B-9397-08002B2CF9AE}" pid="150" name="IVID382E16DB">
    <vt:lpwstr/>
  </property>
  <property fmtid="{D5CDD505-2E9C-101B-9397-08002B2CF9AE}" pid="151" name="IVID30321805">
    <vt:lpwstr/>
  </property>
  <property fmtid="{D5CDD505-2E9C-101B-9397-08002B2CF9AE}" pid="152" name="IVIDF3415DD">
    <vt:lpwstr/>
  </property>
  <property fmtid="{D5CDD505-2E9C-101B-9397-08002B2CF9AE}" pid="153" name="IVID112118DE">
    <vt:lpwstr/>
  </property>
  <property fmtid="{D5CDD505-2E9C-101B-9397-08002B2CF9AE}" pid="154" name="IVID2C0E11E8">
    <vt:lpwstr/>
  </property>
  <property fmtid="{D5CDD505-2E9C-101B-9397-08002B2CF9AE}" pid="155" name="IVID233A10E1">
    <vt:lpwstr/>
  </property>
  <property fmtid="{D5CDD505-2E9C-101B-9397-08002B2CF9AE}" pid="156" name="IVID3E3919D4">
    <vt:lpwstr/>
  </property>
  <property fmtid="{D5CDD505-2E9C-101B-9397-08002B2CF9AE}" pid="157" name="IVID113E1ADD">
    <vt:lpwstr/>
  </property>
  <property fmtid="{D5CDD505-2E9C-101B-9397-08002B2CF9AE}" pid="158" name="IVID113D14F9">
    <vt:lpwstr/>
  </property>
  <property fmtid="{D5CDD505-2E9C-101B-9397-08002B2CF9AE}" pid="159" name="IVID265C1905">
    <vt:lpwstr/>
  </property>
  <property fmtid="{D5CDD505-2E9C-101B-9397-08002B2CF9AE}" pid="160" name="IVID32281CED">
    <vt:lpwstr/>
  </property>
  <property fmtid="{D5CDD505-2E9C-101B-9397-08002B2CF9AE}" pid="161" name="IVID370C1506">
    <vt:lpwstr/>
  </property>
  <property fmtid="{D5CDD505-2E9C-101B-9397-08002B2CF9AE}" pid="162" name="IVID12581504">
    <vt:lpwstr/>
  </property>
  <property fmtid="{D5CDD505-2E9C-101B-9397-08002B2CF9AE}" pid="163" name="IVID10761BDE">
    <vt:lpwstr/>
  </property>
  <property fmtid="{D5CDD505-2E9C-101B-9397-08002B2CF9AE}" pid="164" name="IVID355E0AD7">
    <vt:lpwstr/>
  </property>
  <property fmtid="{D5CDD505-2E9C-101B-9397-08002B2CF9AE}" pid="165" name="IVID242419FF">
    <vt:lpwstr/>
  </property>
  <property fmtid="{D5CDD505-2E9C-101B-9397-08002B2CF9AE}" pid="166" name="IVID17690D05">
    <vt:lpwstr/>
  </property>
  <property fmtid="{D5CDD505-2E9C-101B-9397-08002B2CF9AE}" pid="167" name="IVID294416DA">
    <vt:lpwstr/>
  </property>
  <property fmtid="{D5CDD505-2E9C-101B-9397-08002B2CF9AE}" pid="168" name="IVID224A1AD0">
    <vt:lpwstr/>
  </property>
  <property fmtid="{D5CDD505-2E9C-101B-9397-08002B2CF9AE}" pid="169" name="IVID331F11E2">
    <vt:lpwstr/>
  </property>
  <property fmtid="{D5CDD505-2E9C-101B-9397-08002B2CF9AE}" pid="170" name="IVID1306391F">
    <vt:lpwstr/>
  </property>
  <property fmtid="{D5CDD505-2E9C-101B-9397-08002B2CF9AE}" pid="171" name="IVID3A281BD0">
    <vt:lpwstr/>
  </property>
  <property fmtid="{D5CDD505-2E9C-101B-9397-08002B2CF9AE}" pid="172" name="IVID2A2E1805">
    <vt:lpwstr/>
  </property>
  <property fmtid="{D5CDD505-2E9C-101B-9397-08002B2CF9AE}" pid="173" name="IVID3C5018D1">
    <vt:lpwstr/>
  </property>
  <property fmtid="{D5CDD505-2E9C-101B-9397-08002B2CF9AE}" pid="174" name="IVID3B3616E1">
    <vt:lpwstr/>
  </property>
  <property fmtid="{D5CDD505-2E9C-101B-9397-08002B2CF9AE}" pid="175" name="IVID291114D3">
    <vt:lpwstr/>
  </property>
  <property fmtid="{D5CDD505-2E9C-101B-9397-08002B2CF9AE}" pid="176" name="IVID402F12D9">
    <vt:lpwstr/>
  </property>
  <property fmtid="{D5CDD505-2E9C-101B-9397-08002B2CF9AE}" pid="177" name="IVID352F10D9">
    <vt:lpwstr/>
  </property>
  <property fmtid="{D5CDD505-2E9C-101B-9397-08002B2CF9AE}" pid="178" name="IVID383A16E2">
    <vt:lpwstr/>
  </property>
  <property fmtid="{D5CDD505-2E9C-101B-9397-08002B2CF9AE}" pid="179" name="IVID281911E9">
    <vt:lpwstr/>
  </property>
  <property fmtid="{D5CDD505-2E9C-101B-9397-08002B2CF9AE}" pid="180" name="IVID89EFF3FC">
    <vt:lpwstr/>
  </property>
  <property fmtid="{D5CDD505-2E9C-101B-9397-08002B2CF9AE}" pid="181" name="IVIDA3B1CD3">
    <vt:lpwstr/>
  </property>
  <property fmtid="{D5CDD505-2E9C-101B-9397-08002B2CF9AE}" pid="182" name="IVID24428E10">
    <vt:lpwstr/>
  </property>
  <property fmtid="{D5CDD505-2E9C-101B-9397-08002B2CF9AE}" pid="183" name="IVID296C11F7">
    <vt:lpwstr/>
  </property>
  <property fmtid="{D5CDD505-2E9C-101B-9397-08002B2CF9AE}" pid="184" name="IVID1E3210E2">
    <vt:lpwstr/>
  </property>
  <property fmtid="{D5CDD505-2E9C-101B-9397-08002B2CF9AE}" pid="185" name="IVIDD3911FD">
    <vt:lpwstr/>
  </property>
  <property fmtid="{D5CDD505-2E9C-101B-9397-08002B2CF9AE}" pid="186" name="IVID362611EA">
    <vt:lpwstr/>
  </property>
  <property fmtid="{D5CDD505-2E9C-101B-9397-08002B2CF9AE}" pid="187" name="IVID250607C8">
    <vt:lpwstr/>
  </property>
  <property fmtid="{D5CDD505-2E9C-101B-9397-08002B2CF9AE}" pid="188" name="IVID89475BC5">
    <vt:lpwstr/>
  </property>
  <property fmtid="{D5CDD505-2E9C-101B-9397-08002B2CF9AE}" pid="189" name="IVID3C3F13D7">
    <vt:lpwstr/>
  </property>
  <property fmtid="{D5CDD505-2E9C-101B-9397-08002B2CF9AE}" pid="190" name="IVID1E1C1503">
    <vt:lpwstr/>
  </property>
  <property fmtid="{D5CDD505-2E9C-101B-9397-08002B2CF9AE}" pid="191" name="IVID54F17F1">
    <vt:lpwstr/>
  </property>
  <property fmtid="{D5CDD505-2E9C-101B-9397-08002B2CF9AE}" pid="192" name="IVID19171ED9">
    <vt:lpwstr/>
  </property>
  <property fmtid="{D5CDD505-2E9C-101B-9397-08002B2CF9AE}" pid="193" name="IVID122F18DB">
    <vt:lpwstr/>
  </property>
  <property fmtid="{D5CDD505-2E9C-101B-9397-08002B2CF9AE}" pid="194" name="IVID244183B1">
    <vt:lpwstr/>
  </property>
  <property fmtid="{D5CDD505-2E9C-101B-9397-08002B2CF9AE}" pid="195" name="IVID216E0BDA">
    <vt:lpwstr/>
  </property>
  <property fmtid="{D5CDD505-2E9C-101B-9397-08002B2CF9AE}" pid="196" name="IVID8A60914C">
    <vt:lpwstr/>
  </property>
  <property fmtid="{D5CDD505-2E9C-101B-9397-08002B2CF9AE}" pid="197" name="IVIDC349BC95">
    <vt:lpwstr/>
  </property>
  <property fmtid="{D5CDD505-2E9C-101B-9397-08002B2CF9AE}" pid="198" name="IVID146C13F5">
    <vt:lpwstr/>
  </property>
  <property fmtid="{D5CDD505-2E9C-101B-9397-08002B2CF9AE}" pid="199" name="IVID3B0518DD">
    <vt:lpwstr/>
  </property>
  <property fmtid="{D5CDD505-2E9C-101B-9397-08002B2CF9AE}" pid="200" name="IVID64000000">
    <vt:lpwstr/>
  </property>
  <property fmtid="{D5CDD505-2E9C-101B-9397-08002B2CF9AE}" pid="201" name="IVID2B3416EA">
    <vt:lpwstr/>
  </property>
  <property fmtid="{D5CDD505-2E9C-101B-9397-08002B2CF9AE}" pid="202" name="IVID42907F8">
    <vt:lpwstr/>
  </property>
  <property fmtid="{D5CDD505-2E9C-101B-9397-08002B2CF9AE}" pid="203" name="IVID3E6E12E4">
    <vt:lpwstr/>
  </property>
  <property fmtid="{D5CDD505-2E9C-101B-9397-08002B2CF9AE}" pid="204" name="IVID1B3D1F01">
    <vt:lpwstr/>
  </property>
  <property fmtid="{D5CDD505-2E9C-101B-9397-08002B2CF9AE}" pid="205" name="IVID35EEAF83">
    <vt:lpwstr/>
  </property>
  <property fmtid="{D5CDD505-2E9C-101B-9397-08002B2CF9AE}" pid="206" name="IVIDACA5F7D2">
    <vt:lpwstr/>
  </property>
  <property fmtid="{D5CDD505-2E9C-101B-9397-08002B2CF9AE}" pid="207" name="IVID133217D1">
    <vt:lpwstr/>
  </property>
  <property fmtid="{D5CDD505-2E9C-101B-9397-08002B2CF9AE}" pid="208" name="IVID10321217">
    <vt:lpwstr/>
  </property>
  <property fmtid="{D5CDD505-2E9C-101B-9397-08002B2CF9AE}" pid="209" name="IVID35690BFC">
    <vt:lpwstr/>
  </property>
  <property fmtid="{D5CDD505-2E9C-101B-9397-08002B2CF9AE}" pid="210" name="IVID8B743C1A">
    <vt:lpwstr/>
  </property>
  <property fmtid="{D5CDD505-2E9C-101B-9397-08002B2CF9AE}" pid="211" name="IVID272515EE">
    <vt:lpwstr/>
  </property>
  <property fmtid="{D5CDD505-2E9C-101B-9397-08002B2CF9AE}" pid="212" name="IVID374518DF">
    <vt:lpwstr/>
  </property>
  <property fmtid="{D5CDD505-2E9C-101B-9397-08002B2CF9AE}" pid="213" name="IVIDC201908">
    <vt:lpwstr/>
  </property>
  <property fmtid="{D5CDD505-2E9C-101B-9397-08002B2CF9AE}" pid="214" name="IVID22451508">
    <vt:lpwstr/>
  </property>
  <property fmtid="{D5CDD505-2E9C-101B-9397-08002B2CF9AE}" pid="215" name="IVID3E0817D5">
    <vt:lpwstr/>
  </property>
  <property fmtid="{D5CDD505-2E9C-101B-9397-08002B2CF9AE}" pid="216" name="IVIDE685DA24">
    <vt:lpwstr/>
  </property>
  <property fmtid="{D5CDD505-2E9C-101B-9397-08002B2CF9AE}" pid="217" name="IVIDE15FDB92">
    <vt:lpwstr/>
  </property>
  <property fmtid="{D5CDD505-2E9C-101B-9397-08002B2CF9AE}" pid="218" name="IVID28301AE2">
    <vt:lpwstr/>
  </property>
  <property fmtid="{D5CDD505-2E9C-101B-9397-08002B2CF9AE}" pid="219" name="IVID8A60527C">
    <vt:lpwstr/>
  </property>
  <property fmtid="{D5CDD505-2E9C-101B-9397-08002B2CF9AE}" pid="220" name="IVID423D14FE">
    <vt:lpwstr/>
  </property>
  <property fmtid="{D5CDD505-2E9C-101B-9397-08002B2CF9AE}" pid="221" name="IVID2B4411E8">
    <vt:lpwstr/>
  </property>
  <property fmtid="{D5CDD505-2E9C-101B-9397-08002B2CF9AE}" pid="222" name="IVID8ADC3C18">
    <vt:lpwstr/>
  </property>
  <property fmtid="{D5CDD505-2E9C-101B-9397-08002B2CF9AE}" pid="223" name="IVID43611A02">
    <vt:lpwstr/>
  </property>
  <property fmtid="{D5CDD505-2E9C-101B-9397-08002B2CF9AE}" pid="224" name="IVID342516EF">
    <vt:lpwstr/>
  </property>
  <property fmtid="{D5CDD505-2E9C-101B-9397-08002B2CF9AE}" pid="225" name="IVID2B1A1AEE">
    <vt:lpwstr/>
  </property>
  <property fmtid="{D5CDD505-2E9C-101B-9397-08002B2CF9AE}" pid="226" name="IVIDD1F16E7">
    <vt:lpwstr/>
  </property>
  <property fmtid="{D5CDD505-2E9C-101B-9397-08002B2CF9AE}" pid="227" name="IVID66813D9">
    <vt:lpwstr/>
  </property>
  <property fmtid="{D5CDD505-2E9C-101B-9397-08002B2CF9AE}" pid="228" name="IVID292680E4">
    <vt:lpwstr/>
  </property>
  <property fmtid="{D5CDD505-2E9C-101B-9397-08002B2CF9AE}" pid="229" name="IVID85315EC">
    <vt:lpwstr/>
  </property>
  <property fmtid="{D5CDD505-2E9C-101B-9397-08002B2CF9AE}" pid="230" name="IVID274715D9">
    <vt:lpwstr/>
  </property>
  <property fmtid="{D5CDD505-2E9C-101B-9397-08002B2CF9AE}" pid="231" name="IVID31A14E6">
    <vt:lpwstr/>
  </property>
  <property fmtid="{D5CDD505-2E9C-101B-9397-08002B2CF9AE}" pid="232" name="IVID256616FD">
    <vt:lpwstr/>
  </property>
  <property fmtid="{D5CDD505-2E9C-101B-9397-08002B2CF9AE}" pid="233" name="IVID6A3C92B5">
    <vt:lpwstr/>
  </property>
  <property fmtid="{D5CDD505-2E9C-101B-9397-08002B2CF9AE}" pid="234" name="IVID197C13EB">
    <vt:lpwstr/>
  </property>
  <property fmtid="{D5CDD505-2E9C-101B-9397-08002B2CF9AE}" pid="235" name="IVID38805386">
    <vt:lpwstr/>
  </property>
  <property fmtid="{D5CDD505-2E9C-101B-9397-08002B2CF9AE}" pid="236" name="IVID404B17FB">
    <vt:lpwstr/>
  </property>
  <property fmtid="{D5CDD505-2E9C-101B-9397-08002B2CF9AE}" pid="237" name="IVID340C17D7">
    <vt:lpwstr/>
  </property>
</Properties>
</file>